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vogt\Desktop\Tsc1 MS FINAL FINAL\"/>
    </mc:Choice>
  </mc:AlternateContent>
  <xr:revisionPtr revIDLastSave="0" documentId="13_ncr:1_{B18681A1-974C-4DF0-962B-B484ADD323D3}" xr6:coauthVersionLast="43" xr6:coauthVersionMax="43" xr10:uidLastSave="{00000000-0000-0000-0000-000000000000}"/>
  <bookViews>
    <workbookView xWindow="-108" yWindow="-108" windowWidth="23256" windowHeight="12276" tabRatio="827" xr2:uid="{00000000-000D-0000-FFFF-FFFF00000000}"/>
  </bookViews>
  <sheets>
    <sheet name="Fig. 1" sheetId="20" r:id="rId1"/>
    <sheet name="Fig. 2" sheetId="21" r:id="rId2"/>
    <sheet name="Fig. 3" sheetId="4" r:id="rId3"/>
    <sheet name="Fig. 4" sheetId="6" r:id="rId4"/>
    <sheet name="Fig. 5" sheetId="7" r:id="rId5"/>
    <sheet name="Fig. 6" sheetId="8" r:id="rId6"/>
    <sheet name="Fig. 7" sheetId="19" r:id="rId7"/>
    <sheet name="Fig. 8" sheetId="23" r:id="rId8"/>
    <sheet name="Fig. 9" sheetId="9" r:id="rId9"/>
    <sheet name="Supp Fig. 1" sheetId="27" r:id="rId10"/>
    <sheet name="Supp Fig. 2" sheetId="26" r:id="rId11"/>
    <sheet name="Supp Fig. 3" sheetId="29" r:id="rId12"/>
    <sheet name="Suppl. Fig. 4" sheetId="5" r:id="rId13"/>
    <sheet name="Supp Fig. 5" sheetId="10" r:id="rId14"/>
    <sheet name="Supp Fig. 6" sheetId="15" r:id="rId15"/>
    <sheet name="Supp. Fig. 7" sheetId="16" r:id="rId16"/>
    <sheet name="Supp. Fig. 9" sheetId="12" r:id="rId17"/>
    <sheet name="Supp Fig. 10" sheetId="28" r:id="rId18"/>
    <sheet name="Supp Fig. 11" sheetId="13" r:id="rId19"/>
    <sheet name="Supp Fig. 12" sheetId="18" r:id="rId20"/>
    <sheet name="Supp Fig. 13" sheetId="17" r:id="rId21"/>
    <sheet name="Supp Fig. 14" sheetId="24" r:id="rId22"/>
    <sheet name="Supp Fig. 15" sheetId="14" r:id="rId2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2" i="24" l="1"/>
  <c r="M43" i="24"/>
  <c r="M41" i="24"/>
  <c r="G43" i="24"/>
  <c r="G42" i="24"/>
  <c r="G41" i="24"/>
  <c r="M39" i="24"/>
  <c r="K39" i="24"/>
  <c r="G39" i="24"/>
  <c r="E39" i="24"/>
  <c r="C39" i="24"/>
  <c r="I39" i="24"/>
  <c r="F8" i="29"/>
  <c r="F9" i="29"/>
  <c r="F7" i="29"/>
  <c r="B8" i="29"/>
  <c r="B9" i="29"/>
  <c r="B7" i="29"/>
  <c r="D8" i="29"/>
  <c r="D9" i="29"/>
  <c r="D7" i="29"/>
  <c r="I12" i="17"/>
  <c r="I13" i="17"/>
  <c r="I11" i="17"/>
  <c r="G13" i="17"/>
  <c r="G12" i="17"/>
  <c r="G11" i="17"/>
  <c r="AH105" i="20"/>
  <c r="AF105" i="20"/>
  <c r="AD105" i="20"/>
  <c r="D13" i="21"/>
  <c r="D14" i="21"/>
  <c r="D15" i="21"/>
  <c r="D17" i="21"/>
  <c r="D16" i="21"/>
  <c r="D18" i="21"/>
  <c r="D4" i="21"/>
  <c r="D5" i="21"/>
  <c r="D6" i="21"/>
  <c r="D8" i="21"/>
  <c r="D9" i="21"/>
  <c r="D7" i="21"/>
  <c r="U79" i="23"/>
  <c r="R79" i="23"/>
  <c r="O79" i="23"/>
  <c r="L79" i="23"/>
  <c r="N82" i="17"/>
  <c r="L82" i="17"/>
  <c r="D12" i="17"/>
  <c r="D13" i="17"/>
  <c r="B12" i="17"/>
  <c r="B13" i="17"/>
  <c r="D11" i="17"/>
  <c r="B11" i="17"/>
  <c r="S50" i="28"/>
  <c r="R50" i="28"/>
  <c r="N49" i="28"/>
  <c r="M49" i="28"/>
  <c r="I50" i="28"/>
  <c r="H50" i="28"/>
  <c r="D7" i="28"/>
  <c r="D6" i="28"/>
  <c r="D5" i="28"/>
  <c r="N33" i="26"/>
  <c r="N34" i="26"/>
  <c r="M33" i="26"/>
  <c r="M34" i="26"/>
  <c r="L33" i="26"/>
  <c r="L34" i="26"/>
  <c r="K33" i="26"/>
  <c r="K34" i="26"/>
  <c r="N32" i="26"/>
  <c r="M32" i="26"/>
  <c r="L32" i="26"/>
  <c r="K32" i="26"/>
  <c r="N22" i="26"/>
  <c r="N23" i="26"/>
  <c r="M22" i="26"/>
  <c r="M23" i="26"/>
  <c r="L22" i="26"/>
  <c r="L23" i="26"/>
  <c r="K22" i="26"/>
  <c r="K23" i="26"/>
  <c r="N21" i="26"/>
  <c r="M21" i="26"/>
  <c r="L21" i="26"/>
  <c r="K21" i="26"/>
  <c r="H8" i="26"/>
  <c r="H18" i="26"/>
  <c r="H6" i="26"/>
  <c r="H19" i="26"/>
  <c r="N11" i="26"/>
  <c r="N12" i="26"/>
  <c r="M11" i="26"/>
  <c r="M12" i="26"/>
  <c r="L11" i="26"/>
  <c r="L12" i="26"/>
  <c r="K11" i="26"/>
  <c r="K12" i="26"/>
  <c r="H28" i="26"/>
  <c r="N10" i="26"/>
  <c r="M10" i="26"/>
  <c r="L10" i="26"/>
  <c r="K10" i="26"/>
  <c r="H17" i="26"/>
  <c r="H7" i="26"/>
  <c r="H30" i="26"/>
  <c r="H29" i="26"/>
  <c r="H9" i="23"/>
  <c r="H10" i="23"/>
  <c r="F9" i="23"/>
  <c r="F10" i="23"/>
  <c r="D9" i="23"/>
  <c r="D10" i="23"/>
  <c r="B9" i="23"/>
  <c r="B10" i="23"/>
  <c r="H8" i="23"/>
  <c r="F8" i="23"/>
  <c r="D8" i="23"/>
  <c r="B8" i="23"/>
  <c r="T11" i="20"/>
  <c r="T12" i="20"/>
  <c r="R11" i="20"/>
  <c r="R12" i="20"/>
  <c r="P11" i="20"/>
  <c r="P12" i="20"/>
  <c r="M11" i="20"/>
  <c r="M12" i="20"/>
  <c r="K11" i="20"/>
  <c r="K12" i="20"/>
  <c r="I11" i="20"/>
  <c r="I12" i="20"/>
  <c r="F11" i="20"/>
  <c r="F12" i="20"/>
  <c r="D11" i="20"/>
  <c r="D12" i="20"/>
  <c r="B11" i="20"/>
  <c r="B12" i="20"/>
  <c r="T10" i="20"/>
  <c r="R10" i="20"/>
  <c r="P10" i="20"/>
  <c r="M10" i="20"/>
  <c r="K10" i="20"/>
  <c r="I10" i="20"/>
  <c r="F10" i="20"/>
  <c r="D10" i="20"/>
  <c r="B10" i="20"/>
  <c r="AA8" i="20"/>
  <c r="AA9" i="20"/>
  <c r="Y8" i="20"/>
  <c r="Y9" i="20"/>
  <c r="W8" i="20"/>
  <c r="W9" i="20"/>
  <c r="AA7" i="20"/>
  <c r="Y7" i="20"/>
  <c r="W7" i="20"/>
  <c r="H9" i="19"/>
  <c r="H10" i="19"/>
  <c r="F9" i="19"/>
  <c r="F10" i="19"/>
  <c r="D9" i="19"/>
  <c r="D10" i="19"/>
  <c r="B9" i="19"/>
  <c r="B10" i="19"/>
  <c r="H8" i="19"/>
  <c r="F8" i="19"/>
  <c r="D8" i="19"/>
  <c r="B8" i="19"/>
  <c r="Z10" i="18"/>
  <c r="X10" i="18"/>
  <c r="V10" i="18"/>
  <c r="T10" i="18"/>
  <c r="Q10" i="18"/>
  <c r="O10" i="18"/>
  <c r="M10" i="18"/>
  <c r="K10" i="18"/>
  <c r="H10" i="18"/>
  <c r="F10" i="18"/>
  <c r="D10" i="18"/>
  <c r="B10" i="18"/>
  <c r="Z9" i="18"/>
  <c r="X9" i="18"/>
  <c r="V9" i="18"/>
  <c r="T9" i="18"/>
  <c r="Q9" i="18"/>
  <c r="O9" i="18"/>
  <c r="M9" i="18"/>
  <c r="K9" i="18"/>
  <c r="H9" i="18"/>
  <c r="F9" i="18"/>
  <c r="D9" i="18"/>
  <c r="B9" i="18"/>
  <c r="Z8" i="18"/>
  <c r="X8" i="18"/>
  <c r="V8" i="18"/>
  <c r="T8" i="18"/>
  <c r="Q8" i="18"/>
  <c r="O8" i="18"/>
  <c r="M8" i="18"/>
  <c r="K8" i="18"/>
  <c r="H8" i="18"/>
  <c r="F8" i="18"/>
  <c r="D8" i="18"/>
  <c r="B8" i="18"/>
  <c r="E4" i="15"/>
  <c r="J49" i="14"/>
  <c r="J48" i="14"/>
  <c r="J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J23" i="14"/>
  <c r="J22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K6" i="14"/>
  <c r="K7" i="14"/>
  <c r="K8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D9" i="8"/>
  <c r="D7" i="8"/>
  <c r="C17" i="8"/>
  <c r="C16" i="8"/>
  <c r="C15" i="8"/>
  <c r="C14" i="8"/>
  <c r="C13" i="8"/>
  <c r="C12" i="8"/>
  <c r="C11" i="8"/>
  <c r="C9" i="8"/>
  <c r="C8" i="8"/>
  <c r="C7" i="8"/>
  <c r="C6" i="8"/>
  <c r="B13" i="8"/>
  <c r="B12" i="8"/>
  <c r="B11" i="8"/>
  <c r="B6" i="8"/>
  <c r="G8" i="6"/>
  <c r="G9" i="6"/>
  <c r="E8" i="6"/>
  <c r="E9" i="6"/>
  <c r="C8" i="6"/>
  <c r="C9" i="6"/>
  <c r="G7" i="6"/>
  <c r="E7" i="6"/>
  <c r="C7" i="6"/>
</calcChain>
</file>

<file path=xl/sharedStrings.xml><?xml version="1.0" encoding="utf-8"?>
<sst xmlns="http://schemas.openxmlformats.org/spreadsheetml/2006/main" count="1452" uniqueCount="275">
  <si>
    <t>WT</t>
  </si>
  <si>
    <t>cHet</t>
  </si>
  <si>
    <t>cKO</t>
  </si>
  <si>
    <t>veh</t>
  </si>
  <si>
    <t>rapa</t>
  </si>
  <si>
    <t>%tdTomato that express Kv3.1</t>
  </si>
  <si>
    <t>%SST that express PV</t>
  </si>
  <si>
    <t>tdTomato+/SST+ cells/mm2</t>
  </si>
  <si>
    <t>tdTomato+ cells/mm2</t>
  </si>
  <si>
    <t>cells/mm2</t>
  </si>
  <si>
    <t>mouse 1</t>
  </si>
  <si>
    <t>mouse 2</t>
  </si>
  <si>
    <t>mouse 3</t>
  </si>
  <si>
    <t>mouse 4</t>
  </si>
  <si>
    <t>mouse 5</t>
  </si>
  <si>
    <t>mouse 6</t>
  </si>
  <si>
    <t>Avg</t>
  </si>
  <si>
    <t>STDEV</t>
  </si>
  <si>
    <t>SEM</t>
  </si>
  <si>
    <t>tdTomato+/PV+ cells/mm2</t>
  </si>
  <si>
    <t>Soma Size (n=100 cells/genotype)</t>
  </si>
  <si>
    <t>%</t>
  </si>
  <si>
    <t>%tdTomato that express PV</t>
  </si>
  <si>
    <t>tdTomato+/pS6+ cells/mm2</t>
  </si>
  <si>
    <t>Input resistance</t>
  </si>
  <si>
    <t>Resting membrane potential</t>
  </si>
  <si>
    <t>Rheobase</t>
  </si>
  <si>
    <t>Current</t>
  </si>
  <si>
    <t>Cell1</t>
  </si>
  <si>
    <t>cell2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</si>
  <si>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</si>
  <si>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</si>
  <si>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</si>
  <si>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</si>
  <si>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</si>
  <si>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</si>
  <si>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</si>
  <si>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</si>
  <si>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</si>
  <si>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</si>
  <si>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</si>
  <si>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</si>
  <si>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</si>
  <si>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</si>
  <si>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</si>
  <si>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</si>
  <si>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</si>
  <si>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</si>
  <si>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</si>
  <si>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Cell21</t>
  </si>
  <si>
    <t>Number of Spikes</t>
  </si>
  <si>
    <t>Firing output (Number of Spikes)</t>
  </si>
  <si>
    <t>Cell22</t>
  </si>
  <si>
    <t>Cell23</t>
  </si>
  <si>
    <t>Cell24</t>
  </si>
  <si>
    <t>Cell25</t>
  </si>
  <si>
    <t>Cell26</t>
  </si>
  <si>
    <t>CV ISI</t>
  </si>
  <si>
    <t>Max Firing freq</t>
  </si>
  <si>
    <t>AP amplitude</t>
  </si>
  <si>
    <t>AP threshold</t>
  </si>
  <si>
    <t>AP maxdV/dt</t>
  </si>
  <si>
    <t>Ap half-width</t>
  </si>
  <si>
    <t>fAHP amplitude</t>
  </si>
  <si>
    <t>Distance</t>
  </si>
  <si>
    <t>Fig. 4b</t>
  </si>
  <si>
    <t>Fig. 4d</t>
  </si>
  <si>
    <t>low Kv3.1</t>
  </si>
  <si>
    <t>High Kv3.1</t>
  </si>
  <si>
    <t>Current(pA)</t>
  </si>
  <si>
    <t>Spike number</t>
  </si>
  <si>
    <t>Inst. Frequency (Hz)</t>
  </si>
  <si>
    <t>Max Firing freq (Hz)</t>
  </si>
  <si>
    <t>Model1</t>
  </si>
  <si>
    <t>Model2</t>
  </si>
  <si>
    <t>Model3</t>
  </si>
  <si>
    <t>Model4</t>
  </si>
  <si>
    <t>Mean</t>
  </si>
  <si>
    <t>SFA index</t>
  </si>
  <si>
    <t>AP half-width</t>
  </si>
  <si>
    <t>Fig. 4i</t>
  </si>
  <si>
    <t>fAHP amplitude (mV)</t>
  </si>
  <si>
    <t>cHets</t>
  </si>
  <si>
    <t>cKOs</t>
  </si>
  <si>
    <t>sIPSC amplitude (pA)</t>
  </si>
  <si>
    <t>sIPSC frequency (Hz)</t>
  </si>
  <si>
    <t>mIPSC frequency (Hz)</t>
  </si>
  <si>
    <t>mIPSC amplitude (pA)</t>
  </si>
  <si>
    <t>Fig. 5d</t>
  </si>
  <si>
    <t>oIPSC amplitude (pA)</t>
  </si>
  <si>
    <t>Paired pulse ratio -- 100 ms</t>
  </si>
  <si>
    <t>Paired pulse ratio -- 50 ms</t>
  </si>
  <si>
    <t>WTs</t>
  </si>
  <si>
    <t>Light intensity</t>
  </si>
  <si>
    <t>Pulse number</t>
  </si>
  <si>
    <t>Firing frequency (Hz)</t>
  </si>
  <si>
    <t>FS</t>
  </si>
  <si>
    <t>RS</t>
  </si>
  <si>
    <t>Fig. 6d</t>
  </si>
  <si>
    <t>uIPSC Amplitude (pA)</t>
  </si>
  <si>
    <t>uIPSC rising slope (pA/ms)</t>
  </si>
  <si>
    <t>Fig. 6f</t>
  </si>
  <si>
    <t>uIPSCcharge (pC)</t>
  </si>
  <si>
    <t>Vehicle</t>
  </si>
  <si>
    <t>Rapamycin</t>
  </si>
  <si>
    <t>Number of APs</t>
  </si>
  <si>
    <t>Maximum firing frequency (Hz)</t>
  </si>
  <si>
    <t xml:space="preserve">cHets </t>
  </si>
  <si>
    <t>Cell 21</t>
  </si>
  <si>
    <t>RMP</t>
  </si>
  <si>
    <t>Rin (MΩ)</t>
  </si>
  <si>
    <t>Rhoebase (pA)</t>
  </si>
  <si>
    <t>3c</t>
  </si>
  <si>
    <t>Maximum Firing frequency (Hz)</t>
  </si>
  <si>
    <t>Number of Action potentials</t>
  </si>
  <si>
    <t xml:space="preserve">   </t>
  </si>
  <si>
    <t>AP amplitude (mV)</t>
  </si>
  <si>
    <t>AP threshold (mV)</t>
  </si>
  <si>
    <t>mIPSC rise-time (ms)</t>
  </si>
  <si>
    <t>sIPSC decay tau (ms)</t>
  </si>
  <si>
    <t>mIPSC decay tau (ms)</t>
  </si>
  <si>
    <t>sIPSC rise-time (ms)</t>
  </si>
  <si>
    <t>oIPSC rising slope</t>
  </si>
  <si>
    <t>oIPSC decay time</t>
  </si>
  <si>
    <t>a</t>
  </si>
  <si>
    <t>b</t>
  </si>
  <si>
    <t>c</t>
  </si>
  <si>
    <t>d</t>
  </si>
  <si>
    <t>SFA</t>
  </si>
  <si>
    <t>e</t>
  </si>
  <si>
    <t>f</t>
  </si>
  <si>
    <t>AP max dV/dt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</si>
  <si>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</si>
  <si>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</si>
  <si>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</si>
  <si>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</si>
  <si>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</si>
  <si>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</si>
  <si>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</si>
  <si>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</si>
  <si>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</si>
  <si>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</si>
  <si>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</si>
  <si>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WT FS PV-Cre</t>
  </si>
  <si>
    <t>3h</t>
  </si>
  <si>
    <t>3i</t>
  </si>
  <si>
    <t>3j</t>
  </si>
  <si>
    <t>3k</t>
  </si>
  <si>
    <t>3l</t>
  </si>
  <si>
    <t>3m</t>
  </si>
  <si>
    <t>3f</t>
  </si>
  <si>
    <t>3g</t>
  </si>
  <si>
    <t>Fig. 4e</t>
  </si>
  <si>
    <t>Fig, 4f</t>
  </si>
  <si>
    <t>Fig. 4g</t>
  </si>
  <si>
    <t>Fig. 4h</t>
  </si>
  <si>
    <t>Fig. 5b</t>
  </si>
  <si>
    <t>Fig 5g</t>
  </si>
  <si>
    <t>Fig. 5i</t>
  </si>
  <si>
    <t>Fig. 5J</t>
  </si>
  <si>
    <t>Fig. 6c</t>
  </si>
  <si>
    <t>Fig. 6e</t>
  </si>
  <si>
    <t>Fig. 9b</t>
  </si>
  <si>
    <t>Fig. 9c</t>
  </si>
  <si>
    <t>Fig. 9d</t>
  </si>
  <si>
    <t>Fig. 9f</t>
  </si>
  <si>
    <t>Fig. 9e</t>
  </si>
  <si>
    <t>5a</t>
  </si>
  <si>
    <t>5b</t>
  </si>
  <si>
    <t>5c</t>
  </si>
  <si>
    <t>5d</t>
  </si>
  <si>
    <t>6a</t>
  </si>
  <si>
    <t>PV/FS</t>
  </si>
  <si>
    <t>6b</t>
  </si>
  <si>
    <t>6c</t>
  </si>
  <si>
    <t>6d</t>
  </si>
  <si>
    <t>6e</t>
  </si>
  <si>
    <t>6f</t>
  </si>
  <si>
    <t>6g</t>
  </si>
  <si>
    <t>6h</t>
  </si>
  <si>
    <t>7a</t>
  </si>
  <si>
    <t>Membrane Time Constant</t>
  </si>
  <si>
    <t>7e</t>
  </si>
  <si>
    <t>7f</t>
  </si>
  <si>
    <t>Rebound Slope</t>
  </si>
  <si>
    <t>Sag (%)</t>
  </si>
  <si>
    <t>Fig, 9g</t>
  </si>
  <si>
    <t>Fig. 9h</t>
  </si>
  <si>
    <t>Fig. 9i</t>
  </si>
  <si>
    <t>Fig. 10b</t>
  </si>
  <si>
    <t>Fig. 10c</t>
  </si>
  <si>
    <t>Fig. 10d</t>
  </si>
  <si>
    <t>Fig. 10a</t>
  </si>
  <si>
    <t>Fig. 10e</t>
  </si>
  <si>
    <t>Fig. 10f</t>
  </si>
  <si>
    <t>Soma diameter</t>
  </si>
  <si>
    <t>Total Dendritic Length</t>
  </si>
  <si>
    <t>Physiology</t>
  </si>
  <si>
    <t>Fig. 4d and e</t>
  </si>
  <si>
    <t>Fig. 4a</t>
  </si>
  <si>
    <t>Fig. 4f and g</t>
  </si>
  <si>
    <t>Dendrites -- Number of Intersections Sholl analysis</t>
  </si>
  <si>
    <t>Axon -- Number of Intersections Sholl analysis</t>
  </si>
  <si>
    <t>Fig 4b</t>
  </si>
  <si>
    <t>Fig. 4j</t>
  </si>
  <si>
    <t>Fig. 4k</t>
  </si>
  <si>
    <t>Total axonal length</t>
  </si>
  <si>
    <t>maximum axonal path length</t>
  </si>
  <si>
    <t>Mean axonal path length</t>
  </si>
  <si>
    <t>Axon area in layer 1</t>
  </si>
  <si>
    <t>Vehicle and 5d rapamycin data are listed in Fig. 8</t>
  </si>
  <si>
    <t>Soma size 5d on rapamycin/5d off data</t>
  </si>
  <si>
    <t>Kv3.1 5d on rapamycin/5d off data</t>
  </si>
  <si>
    <t>PV 5d on rapamycin/5d off data</t>
  </si>
  <si>
    <t>Raw data</t>
  </si>
  <si>
    <t>tdTomato+ only</t>
  </si>
  <si>
    <t>tdTomato+/PV+</t>
  </si>
  <si>
    <t>cKO/TSC1 rescue</t>
  </si>
  <si>
    <t>%WT SST+ CINs that express pS6</t>
  </si>
  <si>
    <t>%WT PV+ CINs that express pS6</t>
  </si>
  <si>
    <t>Soma Size (n=75 cells, 25 per mouse)</t>
  </si>
  <si>
    <t>ID</t>
  </si>
  <si>
    <t>section</t>
  </si>
  <si>
    <t>i</t>
  </si>
  <si>
    <t>ii/iii/iv</t>
  </si>
  <si>
    <t>v</t>
  </si>
  <si>
    <t>vi</t>
  </si>
  <si>
    <t>total</t>
  </si>
  <si>
    <t>AVG</t>
  </si>
  <si>
    <t>STD</t>
  </si>
  <si>
    <t># of cells counted per layer</t>
  </si>
  <si>
    <t>% cells per layer</t>
  </si>
  <si>
    <t>cKO only assessment</t>
  </si>
  <si>
    <t xml:space="preserve">tdt/pv </t>
  </si>
  <si>
    <t>co-Kv3.1</t>
  </si>
  <si>
    <t>% triple</t>
  </si>
  <si>
    <t>avg</t>
  </si>
  <si>
    <t>11d</t>
  </si>
  <si>
    <t>11k</t>
  </si>
  <si>
    <t>pS6 soma size</t>
  </si>
  <si>
    <t>pS6-</t>
  </si>
  <si>
    <t>pS6+</t>
  </si>
  <si>
    <t>11l</t>
  </si>
  <si>
    <t>11m</t>
  </si>
  <si>
    <t>PV-</t>
  </si>
  <si>
    <t>PV+</t>
  </si>
  <si>
    <t>Kv3.1-</t>
  </si>
  <si>
    <t>Kv3.1+</t>
  </si>
  <si>
    <t>Veh</t>
  </si>
  <si>
    <t>5day</t>
  </si>
  <si>
    <t>AU</t>
  </si>
  <si>
    <t>area</t>
  </si>
  <si>
    <t>Soma size</t>
  </si>
  <si>
    <t>#sst</t>
  </si>
  <si>
    <t>#sst/pS6</t>
  </si>
  <si>
    <t>#pv</t>
  </si>
  <si>
    <t>#pv/pS6</t>
  </si>
  <si>
    <t>Group</t>
  </si>
  <si>
    <t>Gq_DREADD-1</t>
  </si>
  <si>
    <t>Gq_DREADD-2</t>
  </si>
  <si>
    <t>Gq_DREADD-3</t>
  </si>
  <si>
    <t>mcherry-1</t>
  </si>
  <si>
    <t>mcherry-2</t>
  </si>
  <si>
    <t>mcherry-3</t>
  </si>
  <si>
    <t>tdt-pv</t>
  </si>
  <si>
    <t>tdt</t>
  </si>
  <si>
    <t>sum</t>
  </si>
  <si>
    <t>pS6+ cell density</t>
  </si>
  <si>
    <t>% SST+ CINs that express PV</t>
  </si>
  <si>
    <t>SST+</t>
  </si>
  <si>
    <t>SST+/PV+</t>
  </si>
  <si>
    <t>Raw data (cells counted)</t>
  </si>
  <si>
    <t>tdTomato+</t>
  </si>
  <si>
    <t>tdTomato+/Kv3.1+</t>
  </si>
  <si>
    <t>% cells that are PV+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</si>
</sst>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</font>
    <font>
      <b/>
      <sz val="11"/>
      <name val="Calibri"/>
    </font>
    <font>
      <b/>
      <sz val="11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sz val="12"/>
      <color rgb="FF008000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2"/>
      <name val="Calibri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0" fillId="0" borderId="0" xfId="0" applyFill="1"/>
    <xf numFmtId="0" fontId="6" fillId="0" borderId="0" xfId="0" applyFont="1" applyFill="1"/>
    <xf numFmtId="2" fontId="4" fillId="0" borderId="0" xfId="0" applyNumberFormat="1" applyFont="1"/>
    <xf numFmtId="2" fontId="6" fillId="0" borderId="0" xfId="0" applyNumberFormat="1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9" fillId="0" borderId="0" xfId="0" applyFont="1"/>
    <xf numFmtId="2" fontId="0" fillId="0" borderId="0" xfId="0" applyNumberFormat="1"/>
    <xf numFmtId="2" fontId="9" fillId="2" borderId="0" xfId="0" applyNumberFormat="1" applyFont="1" applyFill="1"/>
    <xf numFmtId="2" fontId="9" fillId="0" borderId="0" xfId="0" applyNumberFormat="1" applyFont="1" applyFill="1"/>
    <xf numFmtId="2" fontId="0" fillId="0" borderId="0" xfId="0" applyNumberFormat="1" applyFill="1"/>
    <xf numFmtId="2" fontId="9" fillId="0" borderId="0" xfId="0" applyNumberFormat="1" applyFont="1"/>
    <xf numFmtId="2" fontId="0" fillId="2" borderId="0" xfId="0" applyNumberFormat="1" applyFill="1"/>
    <xf numFmtId="2" fontId="11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/>
    <xf numFmtId="0" fontId="7" fillId="6" borderId="0" xfId="0" applyFont="1" applyFill="1"/>
    <xf numFmtId="0" fontId="13" fillId="0" borderId="0" xfId="0" applyFont="1"/>
    <xf numFmtId="0" fontId="14" fillId="0" borderId="0" xfId="0" applyFont="1"/>
    <xf numFmtId="0" fontId="13" fillId="2" borderId="0" xfId="0" applyFont="1" applyFill="1"/>
    <xf numFmtId="0" fontId="6" fillId="0" borderId="0" xfId="0" applyFont="1"/>
    <xf numFmtId="0" fontId="7" fillId="0" borderId="0" xfId="0" applyFont="1"/>
    <xf numFmtId="0" fontId="14" fillId="6" borderId="0" xfId="0" applyFont="1" applyFill="1"/>
    <xf numFmtId="0" fontId="15" fillId="0" borderId="0" xfId="0" applyFont="1"/>
    <xf numFmtId="0" fontId="7" fillId="5" borderId="0" xfId="0" applyFont="1" applyFill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8" fillId="5" borderId="0" xfId="0" applyFont="1" applyFill="1"/>
    <xf numFmtId="0" fontId="17" fillId="0" borderId="0" xfId="0" applyFont="1"/>
    <xf numFmtId="0" fontId="8" fillId="0" borderId="0" xfId="0" applyFont="1" applyFill="1"/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6" fillId="0" borderId="0" xfId="0" applyFont="1" applyFill="1"/>
    <xf numFmtId="0" fontId="9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16" fillId="7" borderId="0" xfId="0" applyFont="1" applyFill="1"/>
    <xf numFmtId="0" fontId="20" fillId="0" borderId="0" xfId="0" applyFont="1"/>
    <xf numFmtId="0" fontId="19" fillId="0" borderId="0" xfId="0" applyFont="1"/>
    <xf numFmtId="0" fontId="19" fillId="2" borderId="0" xfId="0" applyFont="1" applyFill="1"/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3" xfId="0" applyFont="1" applyFill="1" applyBorder="1"/>
    <xf numFmtId="0" fontId="19" fillId="2" borderId="0" xfId="0" applyFont="1" applyFill="1" applyBorder="1"/>
    <xf numFmtId="0" fontId="0" fillId="2" borderId="0" xfId="0" applyFont="1" applyFill="1"/>
    <xf numFmtId="0" fontId="0" fillId="8" borderId="0" xfId="0" applyFill="1"/>
    <xf numFmtId="14" fontId="0" fillId="0" borderId="0" xfId="0" applyNumberFormat="1"/>
    <xf numFmtId="0" fontId="0" fillId="0" borderId="0" xfId="0" applyFont="1" applyFill="1"/>
    <xf numFmtId="164" fontId="0" fillId="0" borderId="0" xfId="0" applyNumberFormat="1" applyFill="1"/>
    <xf numFmtId="0" fontId="21" fillId="5" borderId="0" xfId="0" applyFont="1" applyFill="1"/>
    <xf numFmtId="0" fontId="19" fillId="2" borderId="0" xfId="0" applyFont="1" applyFill="1" applyAlignment="1">
      <alignment vertical="center" wrapText="1"/>
    </xf>
    <xf numFmtId="165" fontId="0" fillId="0" borderId="0" xfId="0" applyNumberFormat="1"/>
    <xf numFmtId="0" fontId="19" fillId="0" borderId="0" xfId="0" applyFont="1" applyFill="1"/>
    <xf numFmtId="0" fontId="0" fillId="3" borderId="0" xfId="0" applyFill="1" applyAlignment="1">
      <alignment vertical="center" wrapText="1"/>
    </xf>
    <xf numFmtId="2" fontId="0" fillId="0" borderId="0" xfId="0" applyNumberFormat="1" applyAlignment="1">
      <alignment vertical="center" wrapText="1"/>
    </xf>
  </cellXfs>
  <cellStyles count="8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28804-BA5C-4EF4-BBF8-93C8CDC7D19E}">
  <dimension ref="A2:AH105"/>
  <sheetViews>
    <sheetView tabSelected="1" topLeftCell="P1" workbookViewId="0">
      <selection activeCell="AG80" sqref="AG80"/>
    </sheetView>
  </sheetViews>
  <sheetFormatPr defaultRowHeight="14.4"/>
  <sheetData>
    <row r="2" spans="1:34">
      <c r="A2" s="51" t="s">
        <v>8</v>
      </c>
      <c r="B2" s="56"/>
      <c r="C2" s="56"/>
      <c r="D2" s="56"/>
      <c r="E2" s="56"/>
      <c r="F2" s="56"/>
      <c r="H2" s="51" t="s">
        <v>7</v>
      </c>
      <c r="I2" s="1"/>
      <c r="J2" s="1"/>
      <c r="K2" s="1"/>
      <c r="L2" s="1"/>
      <c r="M2" s="1"/>
      <c r="O2" s="51" t="s">
        <v>19</v>
      </c>
      <c r="P2" s="1"/>
      <c r="Q2" s="1"/>
      <c r="R2" s="1"/>
      <c r="S2" s="1"/>
      <c r="T2" s="1"/>
      <c r="V2" s="51" t="s">
        <v>6</v>
      </c>
      <c r="W2" s="1"/>
      <c r="X2" s="1"/>
      <c r="Y2" s="1"/>
      <c r="Z2" s="1"/>
      <c r="AA2" s="1"/>
      <c r="AC2" s="51" t="s">
        <v>20</v>
      </c>
      <c r="AD2" s="1"/>
      <c r="AE2" s="1"/>
      <c r="AF2" s="1"/>
      <c r="AG2" s="1"/>
      <c r="AH2" s="1"/>
    </row>
    <row r="3" spans="1:34">
      <c r="A3" s="56" t="s">
        <v>0</v>
      </c>
      <c r="B3" s="56" t="s">
        <v>9</v>
      </c>
      <c r="C3" s="56" t="s">
        <v>1</v>
      </c>
      <c r="D3" s="56" t="s">
        <v>9</v>
      </c>
      <c r="E3" s="56" t="s">
        <v>2</v>
      </c>
      <c r="F3" s="56" t="s">
        <v>9</v>
      </c>
      <c r="H3" s="56" t="s">
        <v>0</v>
      </c>
      <c r="I3" s="56" t="s">
        <v>9</v>
      </c>
      <c r="J3" s="56" t="s">
        <v>1</v>
      </c>
      <c r="K3" s="56" t="s">
        <v>9</v>
      </c>
      <c r="L3" s="56" t="s">
        <v>2</v>
      </c>
      <c r="M3" s="56" t="s">
        <v>9</v>
      </c>
      <c r="O3" s="56" t="s">
        <v>0</v>
      </c>
      <c r="P3" s="56" t="s">
        <v>9</v>
      </c>
      <c r="Q3" s="56" t="s">
        <v>1</v>
      </c>
      <c r="R3" s="56" t="s">
        <v>9</v>
      </c>
      <c r="S3" s="56" t="s">
        <v>2</v>
      </c>
      <c r="T3" s="56" t="s">
        <v>9</v>
      </c>
      <c r="V3" s="56" t="s">
        <v>0</v>
      </c>
      <c r="W3" s="56" t="s">
        <v>9</v>
      </c>
      <c r="X3" s="56" t="s">
        <v>1</v>
      </c>
      <c r="Y3" s="56" t="s">
        <v>9</v>
      </c>
      <c r="Z3" s="56" t="s">
        <v>2</v>
      </c>
      <c r="AA3" s="56" t="s">
        <v>9</v>
      </c>
      <c r="AC3" s="56" t="s">
        <v>0</v>
      </c>
      <c r="AD3" s="1"/>
      <c r="AE3" s="56" t="s">
        <v>1</v>
      </c>
      <c r="AF3" s="1"/>
      <c r="AG3" s="1" t="s">
        <v>2</v>
      </c>
      <c r="AH3" s="1"/>
    </row>
    <row r="4" spans="1:34">
      <c r="A4" t="s">
        <v>10</v>
      </c>
      <c r="B4">
        <v>135.5</v>
      </c>
      <c r="C4" t="s">
        <v>10</v>
      </c>
      <c r="D4">
        <v>127.1</v>
      </c>
      <c r="E4" t="s">
        <v>10</v>
      </c>
      <c r="F4">
        <v>148.80000000000001</v>
      </c>
      <c r="H4" t="s">
        <v>10</v>
      </c>
      <c r="I4">
        <v>117.7</v>
      </c>
      <c r="J4" t="s">
        <v>10</v>
      </c>
      <c r="K4">
        <v>107.7</v>
      </c>
      <c r="L4" t="s">
        <v>10</v>
      </c>
      <c r="M4">
        <v>112.6</v>
      </c>
      <c r="O4" t="s">
        <v>10</v>
      </c>
      <c r="P4">
        <v>7.1</v>
      </c>
      <c r="Q4" t="s">
        <v>10</v>
      </c>
      <c r="R4">
        <v>7.8</v>
      </c>
      <c r="S4" t="s">
        <v>10</v>
      </c>
      <c r="T4">
        <v>24</v>
      </c>
      <c r="V4" t="s">
        <v>10</v>
      </c>
      <c r="W4">
        <v>0.67</v>
      </c>
      <c r="X4" t="s">
        <v>10</v>
      </c>
      <c r="Y4">
        <v>2.4</v>
      </c>
      <c r="Z4" t="s">
        <v>10</v>
      </c>
      <c r="AA4">
        <v>13.2</v>
      </c>
      <c r="AC4" s="56" t="s">
        <v>221</v>
      </c>
      <c r="AD4" s="1"/>
      <c r="AE4" s="1"/>
      <c r="AF4" s="1"/>
      <c r="AG4" s="1"/>
      <c r="AH4" s="1"/>
    </row>
    <row r="5" spans="1:34">
      <c r="A5" t="s">
        <v>11</v>
      </c>
      <c r="B5">
        <v>117.4</v>
      </c>
      <c r="C5" t="s">
        <v>11</v>
      </c>
      <c r="D5">
        <v>118.8</v>
      </c>
      <c r="E5" t="s">
        <v>11</v>
      </c>
      <c r="F5">
        <v>127.9</v>
      </c>
      <c r="H5" t="s">
        <v>11</v>
      </c>
      <c r="I5">
        <v>96.4</v>
      </c>
      <c r="J5" t="s">
        <v>11</v>
      </c>
      <c r="K5">
        <v>98.1</v>
      </c>
      <c r="L5" t="s">
        <v>11</v>
      </c>
      <c r="M5">
        <v>108.7</v>
      </c>
      <c r="O5" t="s">
        <v>11</v>
      </c>
      <c r="P5">
        <v>4.9000000000000004</v>
      </c>
      <c r="Q5" t="s">
        <v>11</v>
      </c>
      <c r="R5">
        <v>6.4</v>
      </c>
      <c r="S5" t="s">
        <v>11</v>
      </c>
      <c r="T5">
        <v>20.9</v>
      </c>
      <c r="V5" t="s">
        <v>11</v>
      </c>
      <c r="W5">
        <v>0</v>
      </c>
      <c r="X5" t="s">
        <v>11</v>
      </c>
      <c r="Y5">
        <v>2.4</v>
      </c>
      <c r="Z5" t="s">
        <v>11</v>
      </c>
      <c r="AA5">
        <v>13.9</v>
      </c>
      <c r="AC5" t="s">
        <v>10</v>
      </c>
      <c r="AD5">
        <v>90</v>
      </c>
      <c r="AE5" t="s">
        <v>10</v>
      </c>
      <c r="AF5">
        <v>128</v>
      </c>
      <c r="AG5" t="s">
        <v>10</v>
      </c>
      <c r="AH5">
        <v>250</v>
      </c>
    </row>
    <row r="6" spans="1:34">
      <c r="A6" t="s">
        <v>12</v>
      </c>
      <c r="B6">
        <v>140</v>
      </c>
      <c r="C6" t="s">
        <v>12</v>
      </c>
      <c r="D6">
        <v>139.6</v>
      </c>
      <c r="E6" t="s">
        <v>12</v>
      </c>
      <c r="F6">
        <v>127.8</v>
      </c>
      <c r="H6" t="s">
        <v>12</v>
      </c>
      <c r="I6">
        <v>118.9</v>
      </c>
      <c r="J6" t="s">
        <v>12</v>
      </c>
      <c r="K6">
        <v>120.7</v>
      </c>
      <c r="L6" t="s">
        <v>12</v>
      </c>
      <c r="M6">
        <v>106.1</v>
      </c>
      <c r="O6" t="s">
        <v>12</v>
      </c>
      <c r="P6">
        <v>5.7</v>
      </c>
      <c r="Q6" t="s">
        <v>12</v>
      </c>
      <c r="R6">
        <v>3.8</v>
      </c>
      <c r="S6" t="s">
        <v>12</v>
      </c>
      <c r="T6">
        <v>19.7</v>
      </c>
      <c r="V6" t="s">
        <v>12</v>
      </c>
      <c r="W6">
        <v>0</v>
      </c>
      <c r="X6" t="s">
        <v>12</v>
      </c>
      <c r="Y6">
        <v>1.8</v>
      </c>
      <c r="Z6" t="s">
        <v>12</v>
      </c>
      <c r="AA6">
        <v>11.5</v>
      </c>
      <c r="AD6">
        <v>143</v>
      </c>
      <c r="AF6">
        <v>139</v>
      </c>
      <c r="AH6">
        <v>152</v>
      </c>
    </row>
    <row r="7" spans="1:34">
      <c r="A7" t="s">
        <v>13</v>
      </c>
      <c r="B7">
        <v>125.1</v>
      </c>
      <c r="C7" t="s">
        <v>13</v>
      </c>
      <c r="D7">
        <v>121.8</v>
      </c>
      <c r="E7" t="s">
        <v>13</v>
      </c>
      <c r="F7">
        <v>133.19999999999999</v>
      </c>
      <c r="H7" t="s">
        <v>13</v>
      </c>
      <c r="I7">
        <v>114.8</v>
      </c>
      <c r="J7" t="s">
        <v>13</v>
      </c>
      <c r="K7">
        <v>112.1</v>
      </c>
      <c r="L7" t="s">
        <v>13</v>
      </c>
      <c r="M7">
        <v>101.6</v>
      </c>
      <c r="O7" t="s">
        <v>13</v>
      </c>
      <c r="P7">
        <v>11.7</v>
      </c>
      <c r="Q7" t="s">
        <v>13</v>
      </c>
      <c r="R7">
        <v>7.3</v>
      </c>
      <c r="S7" t="s">
        <v>13</v>
      </c>
      <c r="T7">
        <v>20.9</v>
      </c>
      <c r="V7" t="s">
        <v>16</v>
      </c>
      <c r="W7" s="4">
        <f>SUM(W4:W6)/3</f>
        <v>0.22333333333333336</v>
      </c>
      <c r="X7" s="4"/>
      <c r="Y7" s="4">
        <f>SUM(Y4:Y6)/3</f>
        <v>2.1999999999999997</v>
      </c>
      <c r="Z7" s="4"/>
      <c r="AA7" s="4">
        <f>SUM(AA4:AA6)/3</f>
        <v>12.866666666666667</v>
      </c>
      <c r="AD7">
        <v>112</v>
      </c>
      <c r="AF7">
        <v>110</v>
      </c>
      <c r="AH7">
        <v>149</v>
      </c>
    </row>
    <row r="8" spans="1:34">
      <c r="A8" t="s">
        <v>14</v>
      </c>
      <c r="B8">
        <v>144</v>
      </c>
      <c r="C8" t="s">
        <v>14</v>
      </c>
      <c r="D8">
        <v>125</v>
      </c>
      <c r="H8" t="s">
        <v>14</v>
      </c>
      <c r="I8">
        <v>136.69999999999999</v>
      </c>
      <c r="J8" t="s">
        <v>14</v>
      </c>
      <c r="K8">
        <v>107.7</v>
      </c>
      <c r="O8" t="s">
        <v>14</v>
      </c>
      <c r="P8">
        <v>5.3</v>
      </c>
      <c r="Q8" t="s">
        <v>14</v>
      </c>
      <c r="R8">
        <v>7.4</v>
      </c>
      <c r="V8" t="s">
        <v>17</v>
      </c>
      <c r="W8" s="4">
        <f>STDEV(W4:W6)</f>
        <v>0.38682468035704926</v>
      </c>
      <c r="X8" s="4"/>
      <c r="Y8" s="4">
        <f>STDEV(Y4:Y6)</f>
        <v>0.3464101615137769</v>
      </c>
      <c r="Z8" s="4"/>
      <c r="AA8" s="4">
        <f>STDEV(AA4:AA6)</f>
        <v>1.2342339054382412</v>
      </c>
      <c r="AD8">
        <v>101</v>
      </c>
      <c r="AF8">
        <v>131</v>
      </c>
      <c r="AH8">
        <v>193</v>
      </c>
    </row>
    <row r="9" spans="1:34">
      <c r="A9" t="s">
        <v>15</v>
      </c>
      <c r="B9">
        <v>125.5</v>
      </c>
      <c r="C9" t="s">
        <v>15</v>
      </c>
      <c r="D9">
        <v>142</v>
      </c>
      <c r="H9" t="s">
        <v>15</v>
      </c>
      <c r="I9">
        <v>97.3</v>
      </c>
      <c r="J9" t="s">
        <v>15</v>
      </c>
      <c r="K9">
        <v>101.4</v>
      </c>
      <c r="O9" t="s">
        <v>15</v>
      </c>
      <c r="Q9" t="s">
        <v>15</v>
      </c>
      <c r="R9">
        <v>9.4</v>
      </c>
      <c r="V9" t="s">
        <v>18</v>
      </c>
      <c r="W9" s="4">
        <f>W8/SQRT(3)</f>
        <v>0.22333333333333336</v>
      </c>
      <c r="X9" s="4"/>
      <c r="Y9" s="4">
        <f>Y8/SQRT(3)</f>
        <v>0.20000000000000084</v>
      </c>
      <c r="Z9" s="4"/>
      <c r="AA9" s="4">
        <f>AA8/SQRT(3)</f>
        <v>0.71258527754773171</v>
      </c>
      <c r="AD9">
        <v>116</v>
      </c>
      <c r="AF9">
        <v>125</v>
      </c>
      <c r="AH9">
        <v>149</v>
      </c>
    </row>
    <row r="10" spans="1:34">
      <c r="A10" t="s">
        <v>16</v>
      </c>
      <c r="B10" s="4">
        <f>SUM(B4:B9)/6</f>
        <v>131.25</v>
      </c>
      <c r="C10" s="4"/>
      <c r="D10" s="4">
        <f>SUM(D4:D9)/6</f>
        <v>129.04999999999998</v>
      </c>
      <c r="E10" s="4"/>
      <c r="F10" s="4">
        <f>SUM(F4:F7)/4</f>
        <v>134.42500000000001</v>
      </c>
      <c r="H10" t="s">
        <v>16</v>
      </c>
      <c r="I10" s="4">
        <f>SUM(I4:I9)/6</f>
        <v>113.63333333333333</v>
      </c>
      <c r="J10" s="4"/>
      <c r="K10" s="4">
        <f>SUM(K4:K9)/6</f>
        <v>107.95</v>
      </c>
      <c r="L10" s="4"/>
      <c r="M10" s="4">
        <f>SUM(M4:M7)/4</f>
        <v>107.25</v>
      </c>
      <c r="O10" t="s">
        <v>16</v>
      </c>
      <c r="P10" s="4">
        <f>SUM(P4:P8)/5</f>
        <v>6.9399999999999995</v>
      </c>
      <c r="Q10" s="4"/>
      <c r="R10" s="4">
        <f>SUM(R4:R9)/6</f>
        <v>7.0166666666666666</v>
      </c>
      <c r="S10" s="4"/>
      <c r="T10" s="4">
        <f>SUM(T4:T7)/4</f>
        <v>21.375</v>
      </c>
      <c r="AD10">
        <v>108</v>
      </c>
      <c r="AF10">
        <v>127</v>
      </c>
      <c r="AH10">
        <v>219</v>
      </c>
    </row>
    <row r="11" spans="1:34">
      <c r="A11" t="s">
        <v>17</v>
      </c>
      <c r="B11" s="4">
        <f>STDEV(B4:B9)</f>
        <v>10.197009365495356</v>
      </c>
      <c r="C11" s="4"/>
      <c r="D11" s="4">
        <f>STDEV(D4:D9)</f>
        <v>9.5586086853683891</v>
      </c>
      <c r="E11" s="4"/>
      <c r="F11" s="4">
        <f>STDEV(F4:F7)</f>
        <v>9.9097174530861416</v>
      </c>
      <c r="H11" t="s">
        <v>17</v>
      </c>
      <c r="I11" s="4">
        <f>STDEV(I4:I9)</f>
        <v>15.109423108334365</v>
      </c>
      <c r="J11" s="4"/>
      <c r="K11" s="4">
        <f>STDEV(K4:K9)</f>
        <v>7.9979372340622934</v>
      </c>
      <c r="L11" s="4"/>
      <c r="M11" s="4">
        <f>STDEV(M4:M7)</f>
        <v>4.6177194948733451</v>
      </c>
      <c r="O11" t="s">
        <v>17</v>
      </c>
      <c r="P11" s="4">
        <f>STDEV(P4:P8)</f>
        <v>2.7871132018631779</v>
      </c>
      <c r="Q11" s="4"/>
      <c r="R11" s="4">
        <f>STDEV(R4:R9)</f>
        <v>1.8573278296161577</v>
      </c>
      <c r="S11" s="4"/>
      <c r="T11" s="4">
        <f>STDEV(T4:T7)</f>
        <v>1.8391574157749526</v>
      </c>
      <c r="AD11">
        <v>74</v>
      </c>
      <c r="AF11">
        <v>97</v>
      </c>
      <c r="AH11">
        <v>296</v>
      </c>
    </row>
    <row r="12" spans="1:34">
      <c r="A12" t="s">
        <v>18</v>
      </c>
      <c r="B12" s="4">
        <f>B11/SQRT(6)</f>
        <v>4.1629116413074803</v>
      </c>
      <c r="C12" s="4"/>
      <c r="D12" s="4">
        <f>D11/SQRT(6)</f>
        <v>3.9022856550146785</v>
      </c>
      <c r="E12" s="4"/>
      <c r="F12" s="4">
        <f>F11/SQRT(4)</f>
        <v>4.9548587265430708</v>
      </c>
      <c r="H12" t="s">
        <v>18</v>
      </c>
      <c r="I12" s="4">
        <f>I11/SQRT(6)</f>
        <v>6.1683961538726928</v>
      </c>
      <c r="J12" s="4"/>
      <c r="K12" s="4">
        <f>K11/SQRT(6)</f>
        <v>3.2651442030432087</v>
      </c>
      <c r="L12" s="4"/>
      <c r="M12" s="4">
        <f>M11/SQRT(4)</f>
        <v>2.3088597474366725</v>
      </c>
      <c r="O12" t="s">
        <v>18</v>
      </c>
      <c r="P12" s="4">
        <f>P11/SQRT(5)</f>
        <v>1.2464349160706318</v>
      </c>
      <c r="Q12" s="4"/>
      <c r="R12" s="4">
        <f>R11/SQRT(6)</f>
        <v>0.75825091127175348</v>
      </c>
      <c r="S12" s="4"/>
      <c r="T12" s="4">
        <f>T11/SQRT(4)</f>
        <v>0.91957870788747631</v>
      </c>
      <c r="AD12">
        <v>101</v>
      </c>
      <c r="AF12">
        <v>115</v>
      </c>
      <c r="AH12">
        <v>234</v>
      </c>
    </row>
    <row r="13" spans="1:34">
      <c r="AD13">
        <v>95</v>
      </c>
      <c r="AF13">
        <v>120</v>
      </c>
      <c r="AH13">
        <v>300</v>
      </c>
    </row>
    <row r="14" spans="1:34">
      <c r="AD14">
        <v>90</v>
      </c>
      <c r="AF14">
        <v>78</v>
      </c>
      <c r="AH14">
        <v>259</v>
      </c>
    </row>
    <row r="15" spans="1:34">
      <c r="AD15">
        <v>79</v>
      </c>
      <c r="AF15">
        <v>140</v>
      </c>
      <c r="AH15">
        <v>186</v>
      </c>
    </row>
    <row r="16" spans="1:34">
      <c r="AD16">
        <v>121</v>
      </c>
      <c r="AF16">
        <v>102</v>
      </c>
      <c r="AH16">
        <v>137</v>
      </c>
    </row>
    <row r="17" spans="29:34">
      <c r="AD17">
        <v>124</v>
      </c>
      <c r="AF17">
        <v>110</v>
      </c>
      <c r="AH17">
        <v>187</v>
      </c>
    </row>
    <row r="18" spans="29:34">
      <c r="AD18">
        <v>121</v>
      </c>
      <c r="AF18">
        <v>91</v>
      </c>
      <c r="AH18">
        <v>113</v>
      </c>
    </row>
    <row r="19" spans="29:34">
      <c r="AD19">
        <v>110</v>
      </c>
      <c r="AF19">
        <v>99</v>
      </c>
      <c r="AH19">
        <v>113</v>
      </c>
    </row>
    <row r="20" spans="29:34">
      <c r="AD20">
        <v>127</v>
      </c>
      <c r="AF20">
        <v>122</v>
      </c>
      <c r="AH20">
        <v>247</v>
      </c>
    </row>
    <row r="21" spans="29:34">
      <c r="AD21">
        <v>99</v>
      </c>
      <c r="AF21">
        <v>81</v>
      </c>
      <c r="AH21">
        <v>81</v>
      </c>
    </row>
    <row r="22" spans="29:34">
      <c r="AD22">
        <v>103</v>
      </c>
      <c r="AF22">
        <v>72</v>
      </c>
      <c r="AH22">
        <v>233</v>
      </c>
    </row>
    <row r="23" spans="29:34">
      <c r="AD23">
        <v>137</v>
      </c>
      <c r="AF23">
        <v>131</v>
      </c>
      <c r="AH23">
        <v>239</v>
      </c>
    </row>
    <row r="24" spans="29:34">
      <c r="AD24">
        <v>112</v>
      </c>
      <c r="AF24">
        <v>117</v>
      </c>
      <c r="AH24">
        <v>198</v>
      </c>
    </row>
    <row r="25" spans="29:34">
      <c r="AD25">
        <v>104</v>
      </c>
      <c r="AF25">
        <v>97</v>
      </c>
      <c r="AH25">
        <v>258</v>
      </c>
    </row>
    <row r="26" spans="29:34">
      <c r="AD26">
        <v>68</v>
      </c>
      <c r="AF26">
        <v>98</v>
      </c>
      <c r="AH26">
        <v>315</v>
      </c>
    </row>
    <row r="27" spans="29:34">
      <c r="AD27">
        <v>105</v>
      </c>
      <c r="AF27">
        <v>174</v>
      </c>
      <c r="AH27">
        <v>316</v>
      </c>
    </row>
    <row r="28" spans="29:34">
      <c r="AD28">
        <v>90</v>
      </c>
      <c r="AF28">
        <v>82</v>
      </c>
      <c r="AH28">
        <v>299</v>
      </c>
    </row>
    <row r="29" spans="29:34">
      <c r="AD29">
        <v>79</v>
      </c>
      <c r="AF29">
        <v>81</v>
      </c>
      <c r="AH29">
        <v>265</v>
      </c>
    </row>
    <row r="30" spans="29:34">
      <c r="AC30" t="s">
        <v>11</v>
      </c>
      <c r="AD30">
        <v>133</v>
      </c>
      <c r="AE30" t="s">
        <v>11</v>
      </c>
      <c r="AF30">
        <v>127</v>
      </c>
      <c r="AG30" t="s">
        <v>11</v>
      </c>
      <c r="AH30">
        <v>152</v>
      </c>
    </row>
    <row r="31" spans="29:34">
      <c r="AD31">
        <v>106</v>
      </c>
      <c r="AF31">
        <v>150</v>
      </c>
      <c r="AH31">
        <v>155</v>
      </c>
    </row>
    <row r="32" spans="29:34">
      <c r="AD32">
        <v>103</v>
      </c>
      <c r="AF32">
        <v>101</v>
      </c>
      <c r="AH32">
        <v>191</v>
      </c>
    </row>
    <row r="33" spans="30:34">
      <c r="AD33">
        <v>124</v>
      </c>
      <c r="AF33">
        <v>73</v>
      </c>
      <c r="AH33">
        <v>134</v>
      </c>
    </row>
    <row r="34" spans="30:34">
      <c r="AD34">
        <v>120</v>
      </c>
      <c r="AF34">
        <v>264</v>
      </c>
      <c r="AH34">
        <v>94</v>
      </c>
    </row>
    <row r="35" spans="30:34">
      <c r="AD35">
        <v>128</v>
      </c>
      <c r="AF35">
        <v>128</v>
      </c>
      <c r="AH35">
        <v>102</v>
      </c>
    </row>
    <row r="36" spans="30:34">
      <c r="AD36">
        <v>126</v>
      </c>
      <c r="AF36">
        <v>267</v>
      </c>
      <c r="AH36">
        <v>70</v>
      </c>
    </row>
    <row r="37" spans="30:34">
      <c r="AD37">
        <v>89</v>
      </c>
      <c r="AF37">
        <v>104</v>
      </c>
      <c r="AH37">
        <v>122</v>
      </c>
    </row>
    <row r="38" spans="30:34">
      <c r="AD38">
        <v>150</v>
      </c>
      <c r="AF38">
        <v>181</v>
      </c>
      <c r="AH38">
        <v>109</v>
      </c>
    </row>
    <row r="39" spans="30:34">
      <c r="AD39">
        <v>145</v>
      </c>
      <c r="AF39">
        <v>190</v>
      </c>
      <c r="AH39">
        <v>92</v>
      </c>
    </row>
    <row r="40" spans="30:34">
      <c r="AD40">
        <v>172</v>
      </c>
      <c r="AF40">
        <v>140</v>
      </c>
      <c r="AH40">
        <v>131</v>
      </c>
    </row>
    <row r="41" spans="30:34">
      <c r="AD41">
        <v>159</v>
      </c>
      <c r="AF41">
        <v>120</v>
      </c>
      <c r="AH41">
        <v>117</v>
      </c>
    </row>
    <row r="42" spans="30:34">
      <c r="AD42">
        <v>71</v>
      </c>
      <c r="AF42">
        <v>140</v>
      </c>
      <c r="AH42">
        <v>91</v>
      </c>
    </row>
    <row r="43" spans="30:34">
      <c r="AD43">
        <v>75</v>
      </c>
      <c r="AF43">
        <v>171</v>
      </c>
      <c r="AH43">
        <v>114</v>
      </c>
    </row>
    <row r="44" spans="30:34">
      <c r="AD44">
        <v>90</v>
      </c>
      <c r="AF44">
        <v>154</v>
      </c>
      <c r="AH44">
        <v>93</v>
      </c>
    </row>
    <row r="45" spans="30:34">
      <c r="AD45">
        <v>81</v>
      </c>
      <c r="AF45">
        <v>107</v>
      </c>
      <c r="AH45">
        <v>114</v>
      </c>
    </row>
    <row r="46" spans="30:34">
      <c r="AD46">
        <v>105</v>
      </c>
      <c r="AF46">
        <v>125</v>
      </c>
      <c r="AH46">
        <v>96</v>
      </c>
    </row>
    <row r="47" spans="30:34">
      <c r="AD47">
        <v>92</v>
      </c>
      <c r="AF47">
        <v>189</v>
      </c>
      <c r="AH47">
        <v>128</v>
      </c>
    </row>
    <row r="48" spans="30:34">
      <c r="AD48">
        <v>126</v>
      </c>
      <c r="AF48">
        <v>230</v>
      </c>
      <c r="AH48">
        <v>107</v>
      </c>
    </row>
    <row r="49" spans="29:34">
      <c r="AD49">
        <v>80</v>
      </c>
      <c r="AF49">
        <v>183</v>
      </c>
      <c r="AH49">
        <v>114</v>
      </c>
    </row>
    <row r="50" spans="29:34">
      <c r="AD50">
        <v>57</v>
      </c>
      <c r="AF50">
        <v>129</v>
      </c>
      <c r="AH50">
        <v>75</v>
      </c>
    </row>
    <row r="51" spans="29:34">
      <c r="AD51">
        <v>74</v>
      </c>
      <c r="AF51">
        <v>100</v>
      </c>
      <c r="AH51">
        <v>97</v>
      </c>
    </row>
    <row r="52" spans="29:34">
      <c r="AD52">
        <v>123</v>
      </c>
      <c r="AF52">
        <v>165</v>
      </c>
      <c r="AH52">
        <v>112</v>
      </c>
    </row>
    <row r="53" spans="29:34">
      <c r="AD53">
        <v>171</v>
      </c>
      <c r="AF53">
        <v>143</v>
      </c>
      <c r="AH53">
        <v>148</v>
      </c>
    </row>
    <row r="54" spans="29:34">
      <c r="AD54">
        <v>111</v>
      </c>
      <c r="AF54">
        <v>146</v>
      </c>
      <c r="AH54">
        <v>168</v>
      </c>
    </row>
    <row r="55" spans="29:34">
      <c r="AC55" t="s">
        <v>12</v>
      </c>
      <c r="AD55">
        <v>69</v>
      </c>
      <c r="AE55" t="s">
        <v>12</v>
      </c>
      <c r="AF55">
        <v>113</v>
      </c>
      <c r="AG55" t="s">
        <v>12</v>
      </c>
      <c r="AH55">
        <v>259</v>
      </c>
    </row>
    <row r="56" spans="29:34">
      <c r="AD56">
        <v>77</v>
      </c>
      <c r="AF56">
        <v>113</v>
      </c>
      <c r="AH56">
        <v>233</v>
      </c>
    </row>
    <row r="57" spans="29:34">
      <c r="AD57">
        <v>114</v>
      </c>
      <c r="AF57">
        <v>118</v>
      </c>
      <c r="AH57">
        <v>131</v>
      </c>
    </row>
    <row r="58" spans="29:34">
      <c r="AD58">
        <v>127</v>
      </c>
      <c r="AF58">
        <v>127</v>
      </c>
      <c r="AH58">
        <v>242</v>
      </c>
    </row>
    <row r="59" spans="29:34">
      <c r="AD59">
        <v>126</v>
      </c>
      <c r="AF59">
        <v>114</v>
      </c>
      <c r="AH59">
        <v>198</v>
      </c>
    </row>
    <row r="60" spans="29:34">
      <c r="AD60">
        <v>148</v>
      </c>
      <c r="AF60">
        <v>53</v>
      </c>
      <c r="AH60">
        <v>106</v>
      </c>
    </row>
    <row r="61" spans="29:34">
      <c r="AD61">
        <v>135</v>
      </c>
      <c r="AF61">
        <v>121</v>
      </c>
      <c r="AH61">
        <v>102</v>
      </c>
    </row>
    <row r="62" spans="29:34">
      <c r="AD62">
        <v>89</v>
      </c>
      <c r="AF62">
        <v>77</v>
      </c>
      <c r="AH62">
        <v>122</v>
      </c>
    </row>
    <row r="63" spans="29:34">
      <c r="AD63">
        <v>131</v>
      </c>
      <c r="AF63">
        <v>66</v>
      </c>
      <c r="AH63">
        <v>240</v>
      </c>
    </row>
    <row r="64" spans="29:34">
      <c r="AD64">
        <v>159</v>
      </c>
      <c r="AF64">
        <v>115</v>
      </c>
      <c r="AH64">
        <v>132</v>
      </c>
    </row>
    <row r="65" spans="29:34">
      <c r="AD65">
        <v>118</v>
      </c>
      <c r="AF65">
        <v>67</v>
      </c>
      <c r="AH65">
        <v>116</v>
      </c>
    </row>
    <row r="66" spans="29:34">
      <c r="AD66">
        <v>157</v>
      </c>
      <c r="AF66">
        <v>72</v>
      </c>
      <c r="AH66">
        <v>95</v>
      </c>
    </row>
    <row r="67" spans="29:34">
      <c r="AD67">
        <v>133</v>
      </c>
      <c r="AF67">
        <v>68</v>
      </c>
      <c r="AH67">
        <v>182</v>
      </c>
    </row>
    <row r="68" spans="29:34">
      <c r="AD68">
        <v>120</v>
      </c>
      <c r="AF68">
        <v>75</v>
      </c>
      <c r="AH68">
        <v>220</v>
      </c>
    </row>
    <row r="69" spans="29:34">
      <c r="AD69">
        <v>118</v>
      </c>
      <c r="AF69">
        <v>62</v>
      </c>
      <c r="AH69">
        <v>125</v>
      </c>
    </row>
    <row r="70" spans="29:34">
      <c r="AD70">
        <v>120</v>
      </c>
      <c r="AF70">
        <v>69</v>
      </c>
      <c r="AH70">
        <v>192</v>
      </c>
    </row>
    <row r="71" spans="29:34">
      <c r="AD71">
        <v>139</v>
      </c>
      <c r="AF71">
        <v>128</v>
      </c>
      <c r="AH71">
        <v>112</v>
      </c>
    </row>
    <row r="72" spans="29:34">
      <c r="AD72">
        <v>81</v>
      </c>
      <c r="AF72">
        <v>108</v>
      </c>
      <c r="AH72">
        <v>241</v>
      </c>
    </row>
    <row r="73" spans="29:34">
      <c r="AD73">
        <v>109</v>
      </c>
      <c r="AF73">
        <v>114</v>
      </c>
      <c r="AH73">
        <v>179</v>
      </c>
    </row>
    <row r="74" spans="29:34">
      <c r="AD74">
        <v>145</v>
      </c>
      <c r="AF74">
        <v>102</v>
      </c>
      <c r="AH74">
        <v>142</v>
      </c>
    </row>
    <row r="75" spans="29:34">
      <c r="AD75">
        <v>132</v>
      </c>
      <c r="AF75">
        <v>137</v>
      </c>
      <c r="AH75">
        <v>228</v>
      </c>
    </row>
    <row r="76" spans="29:34">
      <c r="AD76">
        <v>92</v>
      </c>
      <c r="AF76">
        <v>114</v>
      </c>
      <c r="AH76">
        <v>126</v>
      </c>
    </row>
    <row r="77" spans="29:34">
      <c r="AD77">
        <v>87</v>
      </c>
      <c r="AF77">
        <v>101</v>
      </c>
      <c r="AH77">
        <v>195</v>
      </c>
    </row>
    <row r="78" spans="29:34">
      <c r="AD78">
        <v>97</v>
      </c>
      <c r="AF78">
        <v>78</v>
      </c>
      <c r="AH78">
        <v>119</v>
      </c>
    </row>
    <row r="79" spans="29:34">
      <c r="AD79">
        <v>106</v>
      </c>
      <c r="AF79">
        <v>80</v>
      </c>
      <c r="AH79">
        <v>90</v>
      </c>
    </row>
    <row r="80" spans="29:34">
      <c r="AC80" t="s">
        <v>13</v>
      </c>
      <c r="AD80">
        <v>126</v>
      </c>
      <c r="AE80" t="s">
        <v>13</v>
      </c>
      <c r="AF80">
        <v>118</v>
      </c>
      <c r="AG80" t="s">
        <v>13</v>
      </c>
      <c r="AH80">
        <v>107</v>
      </c>
    </row>
    <row r="81" spans="30:34">
      <c r="AD81">
        <v>143</v>
      </c>
      <c r="AF81">
        <v>107</v>
      </c>
      <c r="AH81">
        <v>122</v>
      </c>
    </row>
    <row r="82" spans="30:34">
      <c r="AD82">
        <v>97</v>
      </c>
      <c r="AF82">
        <v>118</v>
      </c>
      <c r="AH82">
        <v>135</v>
      </c>
    </row>
    <row r="83" spans="30:34">
      <c r="AD83">
        <v>140</v>
      </c>
      <c r="AF83">
        <v>121</v>
      </c>
      <c r="AH83">
        <v>152</v>
      </c>
    </row>
    <row r="84" spans="30:34">
      <c r="AD84">
        <v>99</v>
      </c>
      <c r="AF84">
        <v>102</v>
      </c>
      <c r="AH84">
        <v>112</v>
      </c>
    </row>
    <row r="85" spans="30:34">
      <c r="AD85">
        <v>107</v>
      </c>
      <c r="AF85">
        <v>155</v>
      </c>
      <c r="AH85">
        <v>155</v>
      </c>
    </row>
    <row r="86" spans="30:34">
      <c r="AD86">
        <v>94</v>
      </c>
      <c r="AF86">
        <v>67</v>
      </c>
      <c r="AH86">
        <v>84</v>
      </c>
    </row>
    <row r="87" spans="30:34">
      <c r="AD87">
        <v>144</v>
      </c>
      <c r="AF87">
        <v>90</v>
      </c>
      <c r="AH87">
        <v>177</v>
      </c>
    </row>
    <row r="88" spans="30:34">
      <c r="AD88">
        <v>100</v>
      </c>
      <c r="AF88">
        <v>116</v>
      </c>
      <c r="AH88">
        <v>150</v>
      </c>
    </row>
    <row r="89" spans="30:34">
      <c r="AD89">
        <v>88</v>
      </c>
      <c r="AF89">
        <v>112</v>
      </c>
      <c r="AH89">
        <v>132</v>
      </c>
    </row>
    <row r="90" spans="30:34">
      <c r="AD90">
        <v>100</v>
      </c>
      <c r="AF90">
        <v>118</v>
      </c>
      <c r="AH90">
        <v>141</v>
      </c>
    </row>
    <row r="91" spans="30:34">
      <c r="AD91">
        <v>129</v>
      </c>
      <c r="AF91">
        <v>91</v>
      </c>
      <c r="AH91">
        <v>189</v>
      </c>
    </row>
    <row r="92" spans="30:34">
      <c r="AD92">
        <v>127</v>
      </c>
      <c r="AF92">
        <v>96</v>
      </c>
      <c r="AH92">
        <v>106</v>
      </c>
    </row>
    <row r="93" spans="30:34">
      <c r="AD93">
        <v>99</v>
      </c>
      <c r="AF93">
        <v>77</v>
      </c>
      <c r="AH93">
        <v>174</v>
      </c>
    </row>
    <row r="94" spans="30:34">
      <c r="AD94">
        <v>98</v>
      </c>
      <c r="AF94">
        <v>58</v>
      </c>
      <c r="AH94">
        <v>198</v>
      </c>
    </row>
    <row r="95" spans="30:34">
      <c r="AD95">
        <v>83</v>
      </c>
      <c r="AF95">
        <v>92</v>
      </c>
      <c r="AH95">
        <v>276</v>
      </c>
    </row>
    <row r="96" spans="30:34">
      <c r="AD96">
        <v>76</v>
      </c>
      <c r="AF96">
        <v>91</v>
      </c>
      <c r="AH96">
        <v>126</v>
      </c>
    </row>
    <row r="97" spans="29:34">
      <c r="AD97">
        <v>80</v>
      </c>
      <c r="AF97">
        <v>94</v>
      </c>
      <c r="AH97">
        <v>148</v>
      </c>
    </row>
    <row r="98" spans="29:34">
      <c r="AD98">
        <v>88</v>
      </c>
      <c r="AF98">
        <v>98</v>
      </c>
      <c r="AH98">
        <v>110</v>
      </c>
    </row>
    <row r="99" spans="29:34">
      <c r="AD99">
        <v>90</v>
      </c>
      <c r="AF99">
        <v>95</v>
      </c>
      <c r="AH99">
        <v>169</v>
      </c>
    </row>
    <row r="100" spans="29:34">
      <c r="AD100">
        <v>76</v>
      </c>
      <c r="AF100">
        <v>92</v>
      </c>
      <c r="AH100">
        <v>236</v>
      </c>
    </row>
    <row r="101" spans="29:34">
      <c r="AD101">
        <v>88</v>
      </c>
      <c r="AF101">
        <v>82</v>
      </c>
      <c r="AH101">
        <v>224</v>
      </c>
    </row>
    <row r="102" spans="29:34">
      <c r="AD102">
        <v>113</v>
      </c>
      <c r="AF102">
        <v>93</v>
      </c>
      <c r="AH102">
        <v>239</v>
      </c>
    </row>
    <row r="103" spans="29:34">
      <c r="AD103">
        <v>87</v>
      </c>
      <c r="AF103">
        <v>113</v>
      </c>
      <c r="AH103">
        <v>121</v>
      </c>
    </row>
    <row r="104" spans="29:34">
      <c r="AD104">
        <v>67</v>
      </c>
      <c r="AF104">
        <v>87</v>
      </c>
      <c r="AH104">
        <v>121</v>
      </c>
    </row>
    <row r="105" spans="29:34">
      <c r="AC105" t="s">
        <v>16</v>
      </c>
      <c r="AD105">
        <f>SUM(AD5:AD104)/100</f>
        <v>108.88</v>
      </c>
      <c r="AF105">
        <f>SUM(AF5:AF104)/100</f>
        <v>114.69</v>
      </c>
      <c r="AH105">
        <f>SUM(AH5:AH104)/100</f>
        <v>163.44999999999999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10D1-9E44-4955-84A0-4F1EFD057E1E}">
  <dimension ref="A2:F6"/>
  <sheetViews>
    <sheetView workbookViewId="0">
      <selection activeCell="B9" sqref="B9"/>
    </sheetView>
  </sheetViews>
  <sheetFormatPr defaultRowHeight="14.4"/>
  <sheetData>
    <row r="2" spans="1:6">
      <c r="A2" s="51" t="s">
        <v>267</v>
      </c>
      <c r="B2" s="1"/>
      <c r="C2" s="1"/>
      <c r="D2" s="1"/>
      <c r="E2" s="1"/>
      <c r="F2" s="1"/>
    </row>
    <row r="3" spans="1:6">
      <c r="A3" s="1" t="s">
        <v>0</v>
      </c>
      <c r="B3" s="1"/>
      <c r="C3" s="1" t="s">
        <v>1</v>
      </c>
      <c r="D3" s="1"/>
      <c r="E3" s="1" t="s">
        <v>2</v>
      </c>
      <c r="F3" s="1"/>
    </row>
    <row r="4" spans="1:6">
      <c r="A4" t="s">
        <v>10</v>
      </c>
      <c r="B4">
        <v>20.98</v>
      </c>
      <c r="C4" t="s">
        <v>10</v>
      </c>
      <c r="D4">
        <v>45.89</v>
      </c>
      <c r="E4" t="s">
        <v>10</v>
      </c>
      <c r="F4">
        <v>122.46</v>
      </c>
    </row>
    <row r="5" spans="1:6">
      <c r="A5" t="s">
        <v>11</v>
      </c>
      <c r="B5">
        <v>21.04</v>
      </c>
      <c r="C5" t="s">
        <v>11</v>
      </c>
      <c r="D5">
        <v>47.66</v>
      </c>
      <c r="E5" t="s">
        <v>11</v>
      </c>
      <c r="F5">
        <v>113.29</v>
      </c>
    </row>
    <row r="6" spans="1:6">
      <c r="A6" t="s">
        <v>12</v>
      </c>
      <c r="B6">
        <v>19.09</v>
      </c>
      <c r="C6" t="s">
        <v>12</v>
      </c>
      <c r="D6">
        <v>32.03</v>
      </c>
      <c r="E6" t="s">
        <v>12</v>
      </c>
      <c r="F6">
        <v>114.03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BB065-B03C-4D48-BA57-7231E577C5F1}">
  <dimension ref="A1:N34"/>
  <sheetViews>
    <sheetView workbookViewId="0">
      <selection activeCell="P17" sqref="P17"/>
    </sheetView>
  </sheetViews>
  <sheetFormatPr defaultRowHeight="14.4"/>
  <sheetData>
    <row r="1" spans="1:14">
      <c r="A1" s="51" t="s">
        <v>230</v>
      </c>
      <c r="B1" s="51"/>
      <c r="C1" s="51"/>
      <c r="D1" s="51"/>
      <c r="E1" s="51"/>
      <c r="F1" s="51"/>
      <c r="G1" s="51"/>
      <c r="H1" s="51"/>
      <c r="J1" s="51" t="s">
        <v>231</v>
      </c>
      <c r="K1" s="51"/>
      <c r="L1" s="51"/>
      <c r="M1" s="51"/>
      <c r="N1" s="51"/>
    </row>
    <row r="2" spans="1:14" s="9" customFormat="1">
      <c r="A2" s="64"/>
      <c r="B2" s="64"/>
      <c r="C2" s="64"/>
      <c r="D2" s="64"/>
      <c r="E2" s="64"/>
      <c r="F2" s="64"/>
      <c r="G2" s="64"/>
      <c r="H2" s="64"/>
      <c r="J2" s="64"/>
      <c r="K2" s="64"/>
      <c r="L2" s="64"/>
      <c r="M2" s="64"/>
      <c r="N2" s="64"/>
    </row>
    <row r="3" spans="1:14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 t="s">
        <v>223</v>
      </c>
      <c r="L4" s="1" t="s">
        <v>224</v>
      </c>
      <c r="M4" s="1" t="s">
        <v>225</v>
      </c>
      <c r="N4" s="1" t="s">
        <v>226</v>
      </c>
    </row>
    <row r="5" spans="1:14">
      <c r="A5" t="s">
        <v>221</v>
      </c>
      <c r="B5" t="s">
        <v>222</v>
      </c>
      <c r="C5" t="s">
        <v>223</v>
      </c>
      <c r="D5" t="s">
        <v>224</v>
      </c>
      <c r="E5" t="s">
        <v>225</v>
      </c>
      <c r="F5" t="s">
        <v>226</v>
      </c>
      <c r="H5" t="s">
        <v>227</v>
      </c>
      <c r="J5" t="s">
        <v>221</v>
      </c>
    </row>
    <row r="6" spans="1:14">
      <c r="A6" t="s">
        <v>10</v>
      </c>
      <c r="B6">
        <v>11</v>
      </c>
      <c r="C6">
        <v>0</v>
      </c>
      <c r="D6">
        <v>43</v>
      </c>
      <c r="E6">
        <v>47</v>
      </c>
      <c r="F6">
        <v>34</v>
      </c>
      <c r="H6">
        <f>SUM(C6:G6)</f>
        <v>124</v>
      </c>
      <c r="J6" t="s">
        <v>10</v>
      </c>
      <c r="K6">
        <v>0</v>
      </c>
      <c r="L6">
        <v>34.677419354838712</v>
      </c>
      <c r="M6">
        <v>37.903225806451616</v>
      </c>
      <c r="N6">
        <v>27.419354838709676</v>
      </c>
    </row>
    <row r="7" spans="1:14">
      <c r="A7" t="s">
        <v>11</v>
      </c>
      <c r="B7">
        <v>10</v>
      </c>
      <c r="C7">
        <v>1</v>
      </c>
      <c r="D7">
        <v>45</v>
      </c>
      <c r="E7">
        <v>65</v>
      </c>
      <c r="F7">
        <v>32</v>
      </c>
      <c r="H7">
        <f>SUM(C7:G7)</f>
        <v>143</v>
      </c>
      <c r="J7" t="s">
        <v>11</v>
      </c>
      <c r="K7">
        <v>0.69930069930069927</v>
      </c>
      <c r="L7">
        <v>31.46853146853147</v>
      </c>
      <c r="M7">
        <v>45.454545454545453</v>
      </c>
      <c r="N7">
        <v>22.377622377622377</v>
      </c>
    </row>
    <row r="8" spans="1:14">
      <c r="A8" t="s">
        <v>12</v>
      </c>
      <c r="B8">
        <v>9</v>
      </c>
      <c r="C8">
        <v>0</v>
      </c>
      <c r="D8">
        <v>63</v>
      </c>
      <c r="E8">
        <v>68</v>
      </c>
      <c r="F8">
        <v>43</v>
      </c>
      <c r="H8">
        <f>SUM(C8:G8)</f>
        <v>174</v>
      </c>
      <c r="J8" t="s">
        <v>12</v>
      </c>
      <c r="K8">
        <v>0</v>
      </c>
      <c r="L8">
        <v>36.206896551724135</v>
      </c>
      <c r="M8">
        <v>39.080459770114942</v>
      </c>
      <c r="N8">
        <v>24.712643678160919</v>
      </c>
    </row>
    <row r="10" spans="1:14">
      <c r="J10" s="57" t="s">
        <v>228</v>
      </c>
      <c r="K10" s="57">
        <f>SUM(K6:K9)/3</f>
        <v>0.23310023310023309</v>
      </c>
      <c r="L10" s="57">
        <f>SUM(L6:L9)/3</f>
        <v>34.117615791698107</v>
      </c>
      <c r="M10" s="57">
        <f>SUM(M6:M9)/3</f>
        <v>40.812743677037339</v>
      </c>
      <c r="N10" s="57">
        <f>SUM(N6:N9)/3</f>
        <v>24.836540298164323</v>
      </c>
    </row>
    <row r="11" spans="1:14">
      <c r="J11" s="57" t="s">
        <v>229</v>
      </c>
      <c r="K11" s="57">
        <f>STDEV(K6:K9)</f>
        <v>0.40374144698575226</v>
      </c>
      <c r="L11" s="57">
        <f>STDEV(L6:L9)</f>
        <v>2.4182764394054597</v>
      </c>
      <c r="M11" s="57">
        <f>STDEV(M6:M9)</f>
        <v>4.062783867935722</v>
      </c>
      <c r="N11" s="57">
        <f>STDEV(N6:N9)</f>
        <v>2.5231486939202674</v>
      </c>
    </row>
    <row r="12" spans="1:14">
      <c r="J12" s="57" t="s">
        <v>18</v>
      </c>
      <c r="K12" s="57">
        <f>K11/SQRT(3)</f>
        <v>0.23310023310023309</v>
      </c>
      <c r="L12" s="57">
        <f>L11/SQRT(3)</f>
        <v>1.396192553265672</v>
      </c>
      <c r="M12" s="57">
        <f>M11/SQRT(3)</f>
        <v>2.3456493598119583</v>
      </c>
      <c r="N12" s="57">
        <f>N11/SQRT(3)</f>
        <v>1.4567405776403191</v>
      </c>
    </row>
    <row r="14" spans="1:14">
      <c r="A14" s="1" t="s">
        <v>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 t="s">
        <v>223</v>
      </c>
      <c r="L15" s="1" t="s">
        <v>224</v>
      </c>
      <c r="M15" s="1" t="s">
        <v>225</v>
      </c>
      <c r="N15" s="1" t="s">
        <v>226</v>
      </c>
    </row>
    <row r="16" spans="1:14">
      <c r="A16" t="s">
        <v>221</v>
      </c>
      <c r="B16" t="s">
        <v>222</v>
      </c>
      <c r="C16" t="s">
        <v>223</v>
      </c>
      <c r="D16" t="s">
        <v>224</v>
      </c>
      <c r="E16" t="s">
        <v>225</v>
      </c>
      <c r="F16" t="s">
        <v>226</v>
      </c>
      <c r="H16" t="s">
        <v>227</v>
      </c>
      <c r="J16" t="s">
        <v>221</v>
      </c>
    </row>
    <row r="17" spans="1:14">
      <c r="A17" t="s">
        <v>10</v>
      </c>
      <c r="B17">
        <v>9</v>
      </c>
      <c r="C17">
        <v>0</v>
      </c>
      <c r="D17">
        <v>47</v>
      </c>
      <c r="E17">
        <v>61</v>
      </c>
      <c r="F17">
        <v>44</v>
      </c>
      <c r="H17">
        <f>SUM(C17:G17)</f>
        <v>152</v>
      </c>
      <c r="J17" t="s">
        <v>10</v>
      </c>
      <c r="K17">
        <v>0</v>
      </c>
      <c r="L17">
        <v>30.921052631578949</v>
      </c>
      <c r="M17">
        <v>40.131578947368425</v>
      </c>
      <c r="N17">
        <v>28.947368421052634</v>
      </c>
    </row>
    <row r="18" spans="1:14">
      <c r="A18" t="s">
        <v>11</v>
      </c>
      <c r="B18">
        <v>1</v>
      </c>
      <c r="C18">
        <v>0</v>
      </c>
      <c r="D18">
        <v>37</v>
      </c>
      <c r="E18">
        <v>50</v>
      </c>
      <c r="F18">
        <v>42</v>
      </c>
      <c r="H18">
        <f>SUM(C18:G18)</f>
        <v>129</v>
      </c>
      <c r="J18" t="s">
        <v>11</v>
      </c>
      <c r="K18">
        <v>0</v>
      </c>
      <c r="L18">
        <v>28.68217054263566</v>
      </c>
      <c r="M18">
        <v>38.759689922480625</v>
      </c>
      <c r="N18">
        <v>32.558139534883722</v>
      </c>
    </row>
    <row r="19" spans="1:14">
      <c r="A19" t="s">
        <v>12</v>
      </c>
      <c r="B19">
        <v>7</v>
      </c>
      <c r="C19">
        <v>0</v>
      </c>
      <c r="D19">
        <v>52</v>
      </c>
      <c r="E19">
        <v>56</v>
      </c>
      <c r="F19">
        <v>40</v>
      </c>
      <c r="H19">
        <f>SUM(C19:G19)</f>
        <v>148</v>
      </c>
      <c r="J19" t="s">
        <v>12</v>
      </c>
      <c r="K19">
        <v>0</v>
      </c>
      <c r="L19">
        <v>35.135135135135137</v>
      </c>
      <c r="M19">
        <v>37.837837837837839</v>
      </c>
      <c r="N19">
        <v>27.027027027027028</v>
      </c>
    </row>
    <row r="21" spans="1:14">
      <c r="J21" s="57" t="s">
        <v>228</v>
      </c>
      <c r="K21" s="57">
        <f>SUM(K17:K20)/3</f>
        <v>0</v>
      </c>
      <c r="L21" s="57">
        <f t="shared" ref="L21:N21" si="0">SUM(L17:L20)/3</f>
        <v>31.579452769783245</v>
      </c>
      <c r="M21" s="57">
        <f t="shared" si="0"/>
        <v>38.909702235895629</v>
      </c>
      <c r="N21" s="57">
        <f t="shared" si="0"/>
        <v>29.510844994321129</v>
      </c>
    </row>
    <row r="22" spans="1:14">
      <c r="J22" s="57" t="s">
        <v>229</v>
      </c>
      <c r="K22" s="57">
        <f>STDEV(K17:K20)</f>
        <v>0</v>
      </c>
      <c r="L22" s="57">
        <f t="shared" ref="L22:N22" si="1">STDEV(L17:L20)</f>
        <v>3.2764776917451406</v>
      </c>
      <c r="M22" s="57">
        <f t="shared" si="1"/>
        <v>1.1542052850423716</v>
      </c>
      <c r="N22" s="57">
        <f t="shared" si="1"/>
        <v>2.8082789712044272</v>
      </c>
    </row>
    <row r="23" spans="1:14">
      <c r="J23" s="57" t="s">
        <v>18</v>
      </c>
      <c r="K23" s="57">
        <f>K22/SQRT(3)</f>
        <v>0</v>
      </c>
      <c r="L23" s="57">
        <f t="shared" ref="L23:N23" si="2">L22/SQRT(3)</f>
        <v>1.8916752773228607</v>
      </c>
      <c r="M23" s="57">
        <f t="shared" si="2"/>
        <v>0.66638073201930204</v>
      </c>
      <c r="N23" s="57">
        <f t="shared" si="2"/>
        <v>1.6213606199844415</v>
      </c>
    </row>
    <row r="25" spans="1:14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 t="s">
        <v>223</v>
      </c>
      <c r="L26" s="1" t="s">
        <v>224</v>
      </c>
      <c r="M26" s="1" t="s">
        <v>225</v>
      </c>
      <c r="N26" s="1" t="s">
        <v>226</v>
      </c>
    </row>
    <row r="27" spans="1:14">
      <c r="A27" t="s">
        <v>221</v>
      </c>
      <c r="B27" t="s">
        <v>222</v>
      </c>
      <c r="C27" t="s">
        <v>223</v>
      </c>
      <c r="D27" t="s">
        <v>224</v>
      </c>
      <c r="E27" t="s">
        <v>225</v>
      </c>
      <c r="F27" t="s">
        <v>226</v>
      </c>
      <c r="H27" t="s">
        <v>227</v>
      </c>
      <c r="J27" t="s">
        <v>221</v>
      </c>
    </row>
    <row r="28" spans="1:14">
      <c r="A28" t="s">
        <v>10</v>
      </c>
      <c r="B28">
        <v>13</v>
      </c>
      <c r="C28">
        <v>0</v>
      </c>
      <c r="D28">
        <v>50</v>
      </c>
      <c r="E28">
        <v>72</v>
      </c>
      <c r="F28">
        <v>40</v>
      </c>
      <c r="H28">
        <f>SUM(C28:G28)</f>
        <v>162</v>
      </c>
      <c r="J28" t="s">
        <v>10</v>
      </c>
      <c r="K28">
        <v>0</v>
      </c>
      <c r="L28">
        <v>30.864197530864196</v>
      </c>
      <c r="M28">
        <v>44.444444444444443</v>
      </c>
      <c r="N28">
        <v>24.691358024691358</v>
      </c>
    </row>
    <row r="29" spans="1:14">
      <c r="A29" t="s">
        <v>11</v>
      </c>
      <c r="B29">
        <v>8</v>
      </c>
      <c r="C29">
        <v>0</v>
      </c>
      <c r="D29">
        <v>61</v>
      </c>
      <c r="E29">
        <v>69</v>
      </c>
      <c r="F29">
        <v>46</v>
      </c>
      <c r="H29">
        <f>SUM(C29:G29)</f>
        <v>176</v>
      </c>
      <c r="J29" t="s">
        <v>11</v>
      </c>
      <c r="K29">
        <v>0</v>
      </c>
      <c r="L29">
        <v>34.659090909090914</v>
      </c>
      <c r="M29">
        <v>39.204545454545453</v>
      </c>
      <c r="N29">
        <v>26.136363636363637</v>
      </c>
    </row>
    <row r="30" spans="1:14">
      <c r="A30" t="s">
        <v>12</v>
      </c>
      <c r="B30">
        <v>8</v>
      </c>
      <c r="C30">
        <v>1</v>
      </c>
      <c r="D30">
        <v>43</v>
      </c>
      <c r="E30">
        <v>62</v>
      </c>
      <c r="F30">
        <v>50</v>
      </c>
      <c r="H30">
        <f>SUM(C30:G30)</f>
        <v>156</v>
      </c>
      <c r="J30" t="s">
        <v>12</v>
      </c>
      <c r="K30">
        <v>0.64102564102564097</v>
      </c>
      <c r="L30">
        <v>27.564102564102566</v>
      </c>
      <c r="M30">
        <v>39.743589743589745</v>
      </c>
      <c r="N30">
        <v>32.051282051282051</v>
      </c>
    </row>
    <row r="32" spans="1:14">
      <c r="J32" s="57" t="s">
        <v>228</v>
      </c>
      <c r="K32" s="57">
        <f t="shared" ref="K32:N32" si="3">SUM(K28:K31)/3</f>
        <v>0.21367521367521367</v>
      </c>
      <c r="L32" s="57">
        <f t="shared" si="3"/>
        <v>31.029130334685892</v>
      </c>
      <c r="M32" s="57">
        <f t="shared" si="3"/>
        <v>41.13085988085988</v>
      </c>
      <c r="N32" s="57">
        <f t="shared" si="3"/>
        <v>27.626334570779012</v>
      </c>
    </row>
    <row r="33" spans="10:14">
      <c r="J33" s="57" t="s">
        <v>229</v>
      </c>
      <c r="K33" s="57">
        <f t="shared" ref="K33:N33" si="4">STDEV(K28:K31)</f>
        <v>0.37009632640360624</v>
      </c>
      <c r="L33" s="57">
        <f t="shared" si="4"/>
        <v>3.5503685761076258</v>
      </c>
      <c r="M33" s="57">
        <f t="shared" si="4"/>
        <v>2.8822776031130726</v>
      </c>
      <c r="N33" s="57">
        <f t="shared" si="4"/>
        <v>3.8996320926914319</v>
      </c>
    </row>
    <row r="34" spans="10:14">
      <c r="J34" s="57" t="s">
        <v>18</v>
      </c>
      <c r="K34" s="57">
        <f t="shared" ref="K34:N34" si="5">K33/SQRT(3)</f>
        <v>0.21367521367521367</v>
      </c>
      <c r="L34" s="57">
        <f t="shared" si="5"/>
        <v>2.0498062531381263</v>
      </c>
      <c r="M34" s="57">
        <f t="shared" si="5"/>
        <v>1.6640837500365619</v>
      </c>
      <c r="N34" s="57">
        <f t="shared" si="5"/>
        <v>2.2514536384559021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03C89-69A1-4459-A3AB-8FFBA2ADD134}">
  <dimension ref="A2:P9"/>
  <sheetViews>
    <sheetView workbookViewId="0">
      <selection activeCell="H2" sqref="H2:P6"/>
    </sheetView>
  </sheetViews>
  <sheetFormatPr defaultRowHeight="14.4"/>
  <sheetData>
    <row r="2" spans="1:16">
      <c r="A2" s="51" t="s">
        <v>268</v>
      </c>
      <c r="B2" s="1"/>
      <c r="C2" s="1"/>
      <c r="D2" s="1"/>
      <c r="E2" s="1"/>
      <c r="F2" s="1"/>
      <c r="G2" s="9"/>
      <c r="H2" s="51" t="s">
        <v>271</v>
      </c>
      <c r="I2" s="1"/>
      <c r="J2" s="1"/>
      <c r="K2" s="1"/>
      <c r="L2" s="1"/>
      <c r="M2" s="1"/>
      <c r="N2" s="1"/>
      <c r="O2" s="1"/>
      <c r="P2" s="1"/>
    </row>
    <row r="3" spans="1:16">
      <c r="A3" t="s">
        <v>0</v>
      </c>
      <c r="B3" t="s">
        <v>21</v>
      </c>
      <c r="C3" t="s">
        <v>1</v>
      </c>
      <c r="D3" t="s">
        <v>21</v>
      </c>
      <c r="E3" t="s">
        <v>2</v>
      </c>
      <c r="H3" s="50" t="s">
        <v>0</v>
      </c>
      <c r="I3" t="s">
        <v>269</v>
      </c>
      <c r="J3" t="s">
        <v>270</v>
      </c>
      <c r="K3" s="50" t="s">
        <v>1</v>
      </c>
      <c r="L3" t="s">
        <v>269</v>
      </c>
      <c r="M3" t="s">
        <v>270</v>
      </c>
      <c r="N3" s="50" t="s">
        <v>2</v>
      </c>
      <c r="O3" t="s">
        <v>269</v>
      </c>
      <c r="P3" t="s">
        <v>270</v>
      </c>
    </row>
    <row r="4" spans="1:16">
      <c r="A4" t="s">
        <v>10</v>
      </c>
      <c r="B4" s="63">
        <v>0</v>
      </c>
      <c r="C4" t="s">
        <v>10</v>
      </c>
      <c r="D4" s="63">
        <v>0.24199999999999999</v>
      </c>
      <c r="E4" t="s">
        <v>10</v>
      </c>
      <c r="F4">
        <v>14.695</v>
      </c>
      <c r="G4" s="4"/>
      <c r="H4" t="s">
        <v>10</v>
      </c>
      <c r="I4">
        <v>159</v>
      </c>
      <c r="J4">
        <v>0</v>
      </c>
      <c r="K4" t="s">
        <v>10</v>
      </c>
      <c r="L4">
        <v>413</v>
      </c>
      <c r="M4">
        <v>1</v>
      </c>
      <c r="N4" t="s">
        <v>10</v>
      </c>
      <c r="O4">
        <v>279</v>
      </c>
      <c r="P4">
        <v>41</v>
      </c>
    </row>
    <row r="5" spans="1:16">
      <c r="A5" t="s">
        <v>11</v>
      </c>
      <c r="B5" s="63">
        <v>0</v>
      </c>
      <c r="C5" t="s">
        <v>11</v>
      </c>
      <c r="D5" s="63">
        <v>0</v>
      </c>
      <c r="E5" t="s">
        <v>11</v>
      </c>
      <c r="F5">
        <v>14.894</v>
      </c>
      <c r="G5" s="4"/>
      <c r="H5" t="s">
        <v>11</v>
      </c>
      <c r="I5">
        <v>319</v>
      </c>
      <c r="J5">
        <v>0</v>
      </c>
      <c r="K5" t="s">
        <v>11</v>
      </c>
      <c r="L5">
        <v>236</v>
      </c>
      <c r="M5">
        <v>0</v>
      </c>
      <c r="N5" t="s">
        <v>11</v>
      </c>
      <c r="O5">
        <v>188</v>
      </c>
      <c r="P5">
        <v>28</v>
      </c>
    </row>
    <row r="6" spans="1:16">
      <c r="A6" t="s">
        <v>12</v>
      </c>
      <c r="B6" s="63">
        <v>0.254</v>
      </c>
      <c r="C6" t="s">
        <v>12</v>
      </c>
      <c r="D6" s="63">
        <v>0.51800000000000002</v>
      </c>
      <c r="E6" t="s">
        <v>12</v>
      </c>
      <c r="F6">
        <v>27.457999999999998</v>
      </c>
      <c r="G6" s="4"/>
      <c r="H6" t="s">
        <v>12</v>
      </c>
      <c r="I6">
        <v>394</v>
      </c>
      <c r="J6">
        <v>1</v>
      </c>
      <c r="K6" t="s">
        <v>12</v>
      </c>
      <c r="L6">
        <v>386</v>
      </c>
      <c r="M6">
        <v>2</v>
      </c>
      <c r="N6" t="s">
        <v>12</v>
      </c>
      <c r="O6">
        <v>295</v>
      </c>
      <c r="P6">
        <v>81</v>
      </c>
    </row>
    <row r="7" spans="1:16">
      <c r="A7" t="s">
        <v>16</v>
      </c>
      <c r="B7" s="63">
        <f>SUM(B4:B6)/3</f>
        <v>8.4666666666666668E-2</v>
      </c>
      <c r="C7" s="63"/>
      <c r="D7" s="63">
        <f>SUM(D4:D6)/3</f>
        <v>0.25333333333333335</v>
      </c>
      <c r="E7" s="63"/>
      <c r="F7" s="63">
        <f>SUM(F4:F6)/3</f>
        <v>19.015666666666664</v>
      </c>
      <c r="G7" s="4"/>
    </row>
    <row r="8" spans="1:16">
      <c r="A8" t="s">
        <v>17</v>
      </c>
      <c r="B8" s="63">
        <f>STDEV(B4:B6)</f>
        <v>0.14664696837416494</v>
      </c>
      <c r="C8" s="63"/>
      <c r="D8" s="63">
        <f>STDEV(D4:D6)</f>
        <v>0.25918590496655741</v>
      </c>
      <c r="E8" s="63"/>
      <c r="F8" s="63">
        <f>STDEV(F4:F6)</f>
        <v>7.311952156116269</v>
      </c>
      <c r="G8" s="4"/>
    </row>
    <row r="9" spans="1:16">
      <c r="A9" t="s">
        <v>18</v>
      </c>
      <c r="B9" s="63">
        <f>B8/SQRT(3)</f>
        <v>8.4666666666666668E-2</v>
      </c>
      <c r="C9" s="63"/>
      <c r="D9" s="63">
        <f>D8/SQRT(3)</f>
        <v>0.1496410520025987</v>
      </c>
      <c r="E9" s="63"/>
      <c r="F9" s="63">
        <f>F8/SQRT(3)</f>
        <v>4.2215575456353926</v>
      </c>
      <c r="G9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O94"/>
  <sheetViews>
    <sheetView workbookViewId="0">
      <selection activeCell="E12" sqref="E12"/>
    </sheetView>
  </sheetViews>
  <sheetFormatPr defaultColWidth="10.77734375" defaultRowHeight="14.4"/>
  <cols>
    <col min="1" max="16384" width="10.77734375" style="10"/>
  </cols>
  <sheetData>
    <row r="2" spans="1:8">
      <c r="A2" s="13" t="s">
        <v>199</v>
      </c>
      <c r="B2" s="13" t="s">
        <v>195</v>
      </c>
      <c r="C2" s="13"/>
      <c r="D2" s="37"/>
      <c r="E2" s="13" t="s">
        <v>203</v>
      </c>
      <c r="F2" s="13" t="s">
        <v>196</v>
      </c>
      <c r="G2" s="13"/>
    </row>
    <row r="3" spans="1:8">
      <c r="A3" s="13"/>
      <c r="B3" s="13" t="s">
        <v>0</v>
      </c>
      <c r="C3" s="13" t="s">
        <v>83</v>
      </c>
      <c r="D3" s="37"/>
      <c r="E3" s="13"/>
      <c r="F3" s="13" t="s">
        <v>0</v>
      </c>
      <c r="G3" s="13" t="s">
        <v>83</v>
      </c>
    </row>
    <row r="4" spans="1:8">
      <c r="B4">
        <v>15.262195</v>
      </c>
      <c r="C4" s="9">
        <v>17.1158</v>
      </c>
      <c r="F4">
        <v>1721.1244584748099</v>
      </c>
      <c r="G4" s="9">
        <v>2967.6124815143698</v>
      </c>
    </row>
    <row r="5" spans="1:8">
      <c r="B5">
        <v>15.76614</v>
      </c>
      <c r="C5" s="9">
        <v>18.003765000000001</v>
      </c>
      <c r="F5">
        <v>1109.1596563579601</v>
      </c>
      <c r="G5" s="9">
        <v>3027.7670788439</v>
      </c>
    </row>
    <row r="6" spans="1:8">
      <c r="B6">
        <v>13.451879999999999</v>
      </c>
      <c r="C6" s="9">
        <v>16</v>
      </c>
      <c r="F6">
        <v>1106.2738898712701</v>
      </c>
      <c r="G6" s="9">
        <v>2596.9825209686401</v>
      </c>
    </row>
    <row r="7" spans="1:8">
      <c r="B7">
        <v>19.205290000000002</v>
      </c>
      <c r="C7" s="9">
        <v>16.5</v>
      </c>
      <c r="F7">
        <v>1656.61374352397</v>
      </c>
      <c r="G7" s="9">
        <v>2551.6539161556602</v>
      </c>
    </row>
    <row r="8" spans="1:8" ht="15.6">
      <c r="B8" s="43">
        <v>15.058615</v>
      </c>
      <c r="C8" s="44">
        <v>24.717420000000001</v>
      </c>
      <c r="D8" s="10" t="s">
        <v>96</v>
      </c>
      <c r="F8">
        <v>1753.11354456155</v>
      </c>
      <c r="G8" s="44">
        <v>2105.4583243657498</v>
      </c>
      <c r="H8" s="10" t="s">
        <v>96</v>
      </c>
    </row>
    <row r="9" spans="1:8">
      <c r="B9">
        <v>18.092490000000002</v>
      </c>
      <c r="C9" s="9">
        <v>17.937270000000002</v>
      </c>
      <c r="F9">
        <v>1606.54481067094</v>
      </c>
      <c r="G9" s="9">
        <v>4001.2836313345101</v>
      </c>
    </row>
    <row r="10" spans="1:8">
      <c r="B10">
        <v>15.388165000000001</v>
      </c>
      <c r="C10" s="9">
        <v>26.089700000000001</v>
      </c>
      <c r="F10">
        <v>1615.6808654476999</v>
      </c>
      <c r="G10" s="9">
        <v>4039.9494667191202</v>
      </c>
    </row>
    <row r="11" spans="1:8" ht="15.6">
      <c r="B11">
        <v>17.455165000000001</v>
      </c>
      <c r="C11" s="44">
        <v>18.698615</v>
      </c>
      <c r="D11" s="10" t="s">
        <v>96</v>
      </c>
      <c r="F11">
        <v>1889.6874699181701</v>
      </c>
      <c r="G11" s="44">
        <v>2014.9951468777101</v>
      </c>
      <c r="H11" s="10" t="s">
        <v>96</v>
      </c>
    </row>
    <row r="12" spans="1:8">
      <c r="B12">
        <v>13.545415</v>
      </c>
      <c r="C12" s="9">
        <v>23.625875000000001</v>
      </c>
      <c r="F12">
        <v>1909.2119986416701</v>
      </c>
      <c r="G12" s="9">
        <v>2207.4659959917999</v>
      </c>
    </row>
    <row r="13" spans="1:8">
      <c r="B13">
        <v>20.403565</v>
      </c>
      <c r="C13" s="9">
        <v>29.313504999999999</v>
      </c>
      <c r="F13">
        <v>1649.3181009971499</v>
      </c>
      <c r="G13" s="9">
        <v>3297.9173213232598</v>
      </c>
    </row>
    <row r="14" spans="1:8">
      <c r="B14">
        <v>20.923369999999998</v>
      </c>
      <c r="C14" s="9">
        <v>26.657734999999999</v>
      </c>
      <c r="F14">
        <v>2227.97182150656</v>
      </c>
      <c r="G14" s="9">
        <v>3056.21527071641</v>
      </c>
    </row>
    <row r="15" spans="1:8">
      <c r="B15">
        <v>16.913585000000001</v>
      </c>
      <c r="C15" s="9">
        <v>27.762930000000001</v>
      </c>
      <c r="F15">
        <v>2179.0840901895399</v>
      </c>
      <c r="G15" s="9">
        <v>4687.0615562987996</v>
      </c>
    </row>
    <row r="16" spans="1:8">
      <c r="C16" s="9">
        <v>18.04</v>
      </c>
      <c r="G16" s="9">
        <v>2690.85010878818</v>
      </c>
    </row>
    <row r="17" spans="1:15">
      <c r="C17" s="9">
        <v>15.142855000000001</v>
      </c>
      <c r="G17" s="9">
        <v>1860.0444635670999</v>
      </c>
    </row>
    <row r="18" spans="1:15" ht="15.6">
      <c r="C18" s="44">
        <v>16.011645000000001</v>
      </c>
      <c r="D18" s="10" t="s">
        <v>96</v>
      </c>
      <c r="G18" s="44">
        <v>2352.0741868940299</v>
      </c>
      <c r="H18" s="10" t="s">
        <v>96</v>
      </c>
    </row>
    <row r="19" spans="1:15">
      <c r="C19" s="9">
        <v>20</v>
      </c>
      <c r="G19" s="9">
        <v>1228.4938765304</v>
      </c>
    </row>
    <row r="20" spans="1:15">
      <c r="C20" s="9">
        <v>22.754484999999999</v>
      </c>
      <c r="G20" s="9">
        <v>3338.5485778206898</v>
      </c>
    </row>
    <row r="21" spans="1:15">
      <c r="C21" s="9">
        <v>12.49573</v>
      </c>
      <c r="G21" s="9">
        <v>1413.52330739424</v>
      </c>
    </row>
    <row r="22" spans="1:15">
      <c r="C22" s="9">
        <v>19.899999999999999</v>
      </c>
      <c r="G22" s="9">
        <v>2727.8080945287602</v>
      </c>
    </row>
    <row r="23" spans="1:15" ht="15.6">
      <c r="C23" s="44">
        <v>24.946999999999999</v>
      </c>
      <c r="D23" s="10" t="s">
        <v>96</v>
      </c>
      <c r="G23" s="44">
        <v>1504.91830283537</v>
      </c>
      <c r="H23" s="10" t="s">
        <v>96</v>
      </c>
    </row>
    <row r="24" spans="1:15" ht="15.6">
      <c r="C24" s="44">
        <v>15.741635</v>
      </c>
      <c r="D24" s="10" t="s">
        <v>96</v>
      </c>
      <c r="G24" s="44">
        <v>5161.6949921608702</v>
      </c>
      <c r="H24" s="10" t="s">
        <v>96</v>
      </c>
    </row>
    <row r="25" spans="1:15">
      <c r="C25" s="9">
        <v>15.69009</v>
      </c>
      <c r="G25" s="9">
        <v>3149.3349394165498</v>
      </c>
    </row>
    <row r="26" spans="1:15">
      <c r="C26" s="9">
        <v>25.873640000000002</v>
      </c>
      <c r="G26" s="9">
        <v>3706.0769619347002</v>
      </c>
    </row>
    <row r="27" spans="1:15">
      <c r="C27" s="9">
        <v>16.361605000000001</v>
      </c>
      <c r="G27" s="9">
        <v>2075.49667175987</v>
      </c>
    </row>
    <row r="28" spans="1:15" ht="15.6">
      <c r="C28" s="45">
        <v>15.478515</v>
      </c>
      <c r="D28" s="10" t="s">
        <v>96</v>
      </c>
      <c r="G28" s="44">
        <v>2614.9912905125898</v>
      </c>
      <c r="H28" s="10" t="s">
        <v>96</v>
      </c>
    </row>
    <row r="31" spans="1:15" s="13" customFormat="1">
      <c r="A31" s="13" t="s">
        <v>198</v>
      </c>
      <c r="B31" s="13" t="s">
        <v>201</v>
      </c>
    </row>
    <row r="32" spans="1:15" s="13" customFormat="1">
      <c r="A32" s="13" t="s">
        <v>0</v>
      </c>
      <c r="O32" s="13" t="s">
        <v>2</v>
      </c>
    </row>
    <row r="33" spans="1:41" s="13" customFormat="1">
      <c r="A33" s="13" t="s">
        <v>64</v>
      </c>
      <c r="B33" s="13" t="s">
        <v>28</v>
      </c>
      <c r="C33" s="13" t="s">
        <v>29</v>
      </c>
      <c r="D33" s="13" t="s">
        <v>31</v>
      </c>
      <c r="E33" s="13" t="s">
        <v>32</v>
      </c>
      <c r="F33" s="13" t="s">
        <v>33</v>
      </c>
      <c r="G33" s="13" t="s">
        <v>34</v>
      </c>
      <c r="H33" s="13" t="s">
        <v>35</v>
      </c>
      <c r="I33" s="13" t="s">
        <v>36</v>
      </c>
      <c r="J33" s="13" t="s">
        <v>37</v>
      </c>
      <c r="K33" s="13" t="s">
        <v>38</v>
      </c>
      <c r="L33" s="13" t="s">
        <v>39</v>
      </c>
      <c r="M33" s="13" t="s">
        <v>40</v>
      </c>
      <c r="O33" s="13" t="s">
        <v>64</v>
      </c>
      <c r="P33" s="13" t="s">
        <v>28</v>
      </c>
      <c r="Q33" s="13" t="s">
        <v>29</v>
      </c>
      <c r="R33" s="13" t="s">
        <v>31</v>
      </c>
      <c r="S33" s="13" t="s">
        <v>32</v>
      </c>
      <c r="T33" s="13" t="s">
        <v>33</v>
      </c>
      <c r="U33" s="13" t="s">
        <v>34</v>
      </c>
      <c r="V33" s="13" t="s">
        <v>35</v>
      </c>
      <c r="W33" s="13" t="s">
        <v>36</v>
      </c>
      <c r="X33" s="13" t="s">
        <v>37</v>
      </c>
      <c r="Y33" s="13" t="s">
        <v>38</v>
      </c>
      <c r="Z33" s="13" t="s">
        <v>39</v>
      </c>
      <c r="AA33" s="13" t="s">
        <v>40</v>
      </c>
      <c r="AB33" s="13" t="s">
        <v>41</v>
      </c>
      <c r="AC33" s="13" t="s">
        <v>42</v>
      </c>
      <c r="AD33" s="13" t="s">
        <v>43</v>
      </c>
      <c r="AE33" s="13" t="s">
        <v>44</v>
      </c>
      <c r="AF33" s="13" t="s">
        <v>45</v>
      </c>
      <c r="AG33" s="13" t="s">
        <v>46</v>
      </c>
      <c r="AH33" s="13" t="s">
        <v>47</v>
      </c>
      <c r="AI33" s="13" t="s">
        <v>48</v>
      </c>
      <c r="AJ33" s="13" t="s">
        <v>49</v>
      </c>
      <c r="AK33" s="13" t="s">
        <v>52</v>
      </c>
      <c r="AL33" s="13" t="s">
        <v>53</v>
      </c>
      <c r="AM33" s="13" t="s">
        <v>54</v>
      </c>
      <c r="AN33" s="13" t="s">
        <v>55</v>
      </c>
    </row>
    <row r="34" spans="1:41" s="13" customFormat="1" ht="15.6">
      <c r="A34" s="13" t="s">
        <v>197</v>
      </c>
      <c r="B34" s="37" t="s">
        <v>97</v>
      </c>
      <c r="C34" s="37" t="s">
        <v>97</v>
      </c>
      <c r="D34" s="37" t="s">
        <v>97</v>
      </c>
      <c r="E34" s="37" t="s">
        <v>97</v>
      </c>
      <c r="F34" s="37" t="s">
        <v>97</v>
      </c>
      <c r="G34" s="37" t="s">
        <v>97</v>
      </c>
      <c r="H34" s="37" t="s">
        <v>97</v>
      </c>
      <c r="I34" s="37" t="s">
        <v>97</v>
      </c>
      <c r="J34" s="37" t="s">
        <v>97</v>
      </c>
      <c r="K34" s="37" t="s">
        <v>97</v>
      </c>
      <c r="L34" s="37" t="s">
        <v>97</v>
      </c>
      <c r="M34" s="37" t="s">
        <v>97</v>
      </c>
      <c r="O34" s="10"/>
      <c r="P34" s="47" t="s">
        <v>97</v>
      </c>
      <c r="Q34" s="47" t="s">
        <v>97</v>
      </c>
      <c r="R34" s="47" t="s">
        <v>97</v>
      </c>
      <c r="S34" s="47" t="s">
        <v>97</v>
      </c>
      <c r="T34" s="48" t="s">
        <v>96</v>
      </c>
      <c r="U34" s="47" t="s">
        <v>97</v>
      </c>
      <c r="V34" s="47" t="s">
        <v>97</v>
      </c>
      <c r="W34" s="48" t="s">
        <v>96</v>
      </c>
      <c r="X34" s="47" t="s">
        <v>97</v>
      </c>
      <c r="Y34" s="47" t="s">
        <v>97</v>
      </c>
      <c r="Z34" s="47" t="s">
        <v>97</v>
      </c>
      <c r="AA34" s="47" t="s">
        <v>97</v>
      </c>
      <c r="AB34" s="47" t="s">
        <v>97</v>
      </c>
      <c r="AC34" s="47" t="s">
        <v>97</v>
      </c>
      <c r="AD34" s="48" t="s">
        <v>96</v>
      </c>
      <c r="AE34" s="47" t="s">
        <v>97</v>
      </c>
      <c r="AF34" s="47" t="s">
        <v>97</v>
      </c>
      <c r="AG34" s="47" t="s">
        <v>97</v>
      </c>
      <c r="AH34" s="47" t="s">
        <v>97</v>
      </c>
      <c r="AI34" s="48" t="s">
        <v>96</v>
      </c>
      <c r="AJ34" s="48" t="s">
        <v>96</v>
      </c>
      <c r="AK34" s="47" t="s">
        <v>97</v>
      </c>
      <c r="AL34" s="47" t="s">
        <v>97</v>
      </c>
      <c r="AM34" s="47" t="s">
        <v>97</v>
      </c>
      <c r="AN34" s="48" t="s">
        <v>96</v>
      </c>
      <c r="AO34" s="10"/>
    </row>
    <row r="35" spans="1:41">
      <c r="A35" s="36">
        <v>0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P35" s="10">
        <v>1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46">
        <v>1</v>
      </c>
      <c r="Z35" s="10">
        <v>1</v>
      </c>
      <c r="AA35" s="10">
        <v>1</v>
      </c>
      <c r="AB35" s="10">
        <v>1</v>
      </c>
      <c r="AC35" s="10">
        <v>1</v>
      </c>
      <c r="AD35" s="10">
        <v>1</v>
      </c>
      <c r="AE35" s="10">
        <v>1</v>
      </c>
      <c r="AF35" s="10">
        <v>1</v>
      </c>
      <c r="AG35" s="10">
        <v>1</v>
      </c>
      <c r="AH35" s="10">
        <v>1</v>
      </c>
      <c r="AI35" s="10">
        <v>1</v>
      </c>
      <c r="AJ35" s="10">
        <v>1</v>
      </c>
      <c r="AK35" s="10">
        <v>1</v>
      </c>
      <c r="AL35" s="10">
        <v>1</v>
      </c>
      <c r="AM35" s="10">
        <v>1</v>
      </c>
      <c r="AN35" s="10">
        <v>1</v>
      </c>
    </row>
    <row r="36" spans="1:41">
      <c r="A36" s="36">
        <v>50</v>
      </c>
      <c r="B36">
        <v>10</v>
      </c>
      <c r="C36">
        <v>7</v>
      </c>
      <c r="D36">
        <v>4</v>
      </c>
      <c r="E36">
        <v>4</v>
      </c>
      <c r="F36">
        <v>9</v>
      </c>
      <c r="G36">
        <v>6</v>
      </c>
      <c r="H36">
        <v>7</v>
      </c>
      <c r="I36">
        <v>12</v>
      </c>
      <c r="J36">
        <v>6</v>
      </c>
      <c r="K36">
        <v>6</v>
      </c>
      <c r="L36">
        <v>9</v>
      </c>
      <c r="M36">
        <v>10</v>
      </c>
      <c r="P36" s="10">
        <v>19</v>
      </c>
      <c r="Q36" s="10">
        <v>7</v>
      </c>
      <c r="R36" s="10">
        <v>6</v>
      </c>
      <c r="S36" s="10">
        <v>9</v>
      </c>
      <c r="T36" s="10">
        <v>3</v>
      </c>
      <c r="U36" s="10">
        <v>14</v>
      </c>
      <c r="V36" s="10">
        <v>12</v>
      </c>
      <c r="W36" s="10">
        <v>7</v>
      </c>
      <c r="X36" s="10">
        <v>9</v>
      </c>
      <c r="Y36" s="46">
        <v>11</v>
      </c>
      <c r="Z36" s="10">
        <v>8</v>
      </c>
      <c r="AA36" s="10">
        <v>7</v>
      </c>
      <c r="AB36" s="10">
        <v>9</v>
      </c>
      <c r="AC36" s="10">
        <v>17</v>
      </c>
      <c r="AD36" s="10">
        <v>16</v>
      </c>
      <c r="AE36" s="10">
        <v>2</v>
      </c>
      <c r="AF36" s="10">
        <v>10</v>
      </c>
      <c r="AG36" s="10">
        <v>6</v>
      </c>
      <c r="AH36" s="10">
        <v>5</v>
      </c>
      <c r="AI36" s="10">
        <v>10</v>
      </c>
      <c r="AJ36" s="10">
        <v>9</v>
      </c>
      <c r="AK36" s="10">
        <v>11</v>
      </c>
      <c r="AL36" s="10">
        <v>10</v>
      </c>
      <c r="AM36" s="10">
        <v>8</v>
      </c>
      <c r="AN36" s="10">
        <v>12</v>
      </c>
    </row>
    <row r="37" spans="1:41">
      <c r="A37" s="36">
        <v>100</v>
      </c>
      <c r="B37">
        <v>10</v>
      </c>
      <c r="C37">
        <v>11</v>
      </c>
      <c r="D37">
        <v>9</v>
      </c>
      <c r="E37">
        <v>7</v>
      </c>
      <c r="F37">
        <v>13</v>
      </c>
      <c r="G37">
        <v>8</v>
      </c>
      <c r="H37">
        <v>9</v>
      </c>
      <c r="I37">
        <v>10</v>
      </c>
      <c r="J37">
        <v>10</v>
      </c>
      <c r="K37">
        <v>8</v>
      </c>
      <c r="L37">
        <v>12</v>
      </c>
      <c r="M37">
        <v>12</v>
      </c>
      <c r="P37" s="10">
        <v>22</v>
      </c>
      <c r="Q37" s="10">
        <v>12</v>
      </c>
      <c r="R37" s="10">
        <v>4</v>
      </c>
      <c r="S37" s="10">
        <v>15</v>
      </c>
      <c r="T37" s="10">
        <v>6</v>
      </c>
      <c r="U37" s="10">
        <v>21</v>
      </c>
      <c r="V37" s="10">
        <v>16</v>
      </c>
      <c r="W37" s="10">
        <v>13</v>
      </c>
      <c r="X37" s="10">
        <v>14</v>
      </c>
      <c r="Y37" s="46">
        <v>15</v>
      </c>
      <c r="Z37" s="10">
        <v>10</v>
      </c>
      <c r="AA37" s="10">
        <v>12</v>
      </c>
      <c r="AB37" s="10">
        <v>10</v>
      </c>
      <c r="AC37" s="10">
        <v>15</v>
      </c>
      <c r="AD37" s="10">
        <v>16</v>
      </c>
      <c r="AE37" s="10">
        <v>4</v>
      </c>
      <c r="AF37" s="10">
        <v>21</v>
      </c>
      <c r="AG37" s="10">
        <v>8</v>
      </c>
      <c r="AH37" s="10">
        <v>6</v>
      </c>
      <c r="AI37" s="10">
        <v>12</v>
      </c>
      <c r="AJ37" s="10">
        <v>14</v>
      </c>
      <c r="AK37" s="10">
        <v>15</v>
      </c>
      <c r="AL37" s="10">
        <v>12</v>
      </c>
      <c r="AM37" s="10">
        <v>14</v>
      </c>
      <c r="AN37" s="10">
        <v>15</v>
      </c>
    </row>
    <row r="38" spans="1:41">
      <c r="A38" s="36">
        <v>150</v>
      </c>
      <c r="B38">
        <v>10</v>
      </c>
      <c r="C38">
        <v>8</v>
      </c>
      <c r="D38">
        <v>9</v>
      </c>
      <c r="E38">
        <v>7</v>
      </c>
      <c r="F38">
        <v>12</v>
      </c>
      <c r="G38">
        <v>12</v>
      </c>
      <c r="H38">
        <v>10</v>
      </c>
      <c r="I38">
        <v>9</v>
      </c>
      <c r="J38">
        <v>11</v>
      </c>
      <c r="K38">
        <v>9</v>
      </c>
      <c r="L38">
        <v>12</v>
      </c>
      <c r="M38">
        <v>10</v>
      </c>
      <c r="P38" s="10">
        <v>17</v>
      </c>
      <c r="Q38" s="10">
        <v>20</v>
      </c>
      <c r="R38" s="10">
        <v>10</v>
      </c>
      <c r="S38" s="10">
        <v>14</v>
      </c>
      <c r="T38" s="10">
        <v>12</v>
      </c>
      <c r="U38" s="10">
        <v>23</v>
      </c>
      <c r="V38" s="10">
        <v>17</v>
      </c>
      <c r="W38" s="10">
        <v>15</v>
      </c>
      <c r="X38" s="10">
        <v>14</v>
      </c>
      <c r="Y38" s="46">
        <v>15</v>
      </c>
      <c r="Z38" s="10">
        <v>13</v>
      </c>
      <c r="AA38" s="10">
        <v>17</v>
      </c>
      <c r="AB38" s="10">
        <v>14</v>
      </c>
      <c r="AC38" s="10">
        <v>13</v>
      </c>
      <c r="AD38" s="10">
        <v>14</v>
      </c>
      <c r="AE38" s="10">
        <v>4</v>
      </c>
      <c r="AF38" s="10">
        <v>17</v>
      </c>
      <c r="AG38" s="10">
        <v>7</v>
      </c>
      <c r="AH38" s="10">
        <v>12</v>
      </c>
      <c r="AI38" s="10">
        <v>7</v>
      </c>
      <c r="AJ38" s="10">
        <v>16</v>
      </c>
      <c r="AK38" s="10">
        <v>15</v>
      </c>
      <c r="AL38" s="10">
        <v>12</v>
      </c>
      <c r="AM38" s="10">
        <v>14</v>
      </c>
      <c r="AN38" s="10">
        <v>19</v>
      </c>
    </row>
    <row r="39" spans="1:41">
      <c r="A39" s="36">
        <v>200</v>
      </c>
      <c r="B39">
        <v>9</v>
      </c>
      <c r="C39">
        <v>6</v>
      </c>
      <c r="D39">
        <v>4</v>
      </c>
      <c r="E39">
        <v>13</v>
      </c>
      <c r="F39">
        <v>8</v>
      </c>
      <c r="G39">
        <v>6</v>
      </c>
      <c r="H39">
        <v>4</v>
      </c>
      <c r="I39">
        <v>9</v>
      </c>
      <c r="J39">
        <v>9</v>
      </c>
      <c r="K39">
        <v>7</v>
      </c>
      <c r="L39">
        <v>12</v>
      </c>
      <c r="M39">
        <v>10</v>
      </c>
      <c r="P39" s="10">
        <v>13</v>
      </c>
      <c r="Q39" s="10">
        <v>20</v>
      </c>
      <c r="R39" s="10">
        <v>10</v>
      </c>
      <c r="S39" s="10">
        <v>16</v>
      </c>
      <c r="T39" s="10">
        <v>11</v>
      </c>
      <c r="U39" s="10">
        <v>23</v>
      </c>
      <c r="V39" s="10">
        <v>18</v>
      </c>
      <c r="W39" s="10">
        <v>9</v>
      </c>
      <c r="X39" s="10">
        <v>12</v>
      </c>
      <c r="Y39" s="46">
        <v>17</v>
      </c>
      <c r="Z39" s="10">
        <v>17</v>
      </c>
      <c r="AA39" s="10">
        <v>18</v>
      </c>
      <c r="AB39" s="10">
        <v>15</v>
      </c>
      <c r="AC39" s="10">
        <v>7</v>
      </c>
      <c r="AD39" s="10">
        <v>10</v>
      </c>
      <c r="AE39" s="10">
        <v>4</v>
      </c>
      <c r="AF39" s="10">
        <v>16</v>
      </c>
      <c r="AG39" s="10">
        <v>6</v>
      </c>
      <c r="AH39" s="10">
        <v>11</v>
      </c>
      <c r="AI39" s="10">
        <v>6</v>
      </c>
      <c r="AJ39" s="10">
        <v>18</v>
      </c>
      <c r="AK39" s="10">
        <v>18</v>
      </c>
      <c r="AL39" s="10">
        <v>18</v>
      </c>
      <c r="AM39" s="10">
        <v>11</v>
      </c>
      <c r="AN39" s="10">
        <v>11</v>
      </c>
    </row>
    <row r="40" spans="1:41">
      <c r="A40" s="36">
        <v>250</v>
      </c>
      <c r="B40">
        <v>7</v>
      </c>
      <c r="C40">
        <v>3</v>
      </c>
      <c r="D40">
        <v>4</v>
      </c>
      <c r="E40">
        <v>7</v>
      </c>
      <c r="F40">
        <v>4</v>
      </c>
      <c r="G40">
        <v>4</v>
      </c>
      <c r="H40">
        <v>3</v>
      </c>
      <c r="I40">
        <v>7</v>
      </c>
      <c r="J40">
        <v>5</v>
      </c>
      <c r="K40">
        <v>7</v>
      </c>
      <c r="L40">
        <v>12</v>
      </c>
      <c r="M40">
        <v>10</v>
      </c>
      <c r="P40" s="10">
        <v>10</v>
      </c>
      <c r="Q40" s="10">
        <v>12</v>
      </c>
      <c r="R40" s="10">
        <v>13</v>
      </c>
      <c r="S40" s="10">
        <v>12</v>
      </c>
      <c r="T40" s="10">
        <v>7</v>
      </c>
      <c r="U40" s="10">
        <v>17</v>
      </c>
      <c r="V40" s="10">
        <v>18</v>
      </c>
      <c r="W40" s="10">
        <v>7</v>
      </c>
      <c r="X40" s="10">
        <v>7</v>
      </c>
      <c r="Y40" s="46">
        <v>17</v>
      </c>
      <c r="Z40" s="10">
        <v>14</v>
      </c>
      <c r="AA40" s="10">
        <v>21</v>
      </c>
      <c r="AB40" s="10">
        <v>10</v>
      </c>
      <c r="AC40" s="10">
        <v>5</v>
      </c>
      <c r="AD40" s="10">
        <v>9</v>
      </c>
      <c r="AE40" s="10">
        <v>4</v>
      </c>
      <c r="AF40" s="10">
        <v>10</v>
      </c>
      <c r="AG40" s="10">
        <v>5</v>
      </c>
      <c r="AH40" s="10">
        <v>14</v>
      </c>
      <c r="AI40" s="10">
        <v>6</v>
      </c>
      <c r="AJ40" s="10">
        <v>17</v>
      </c>
      <c r="AK40" s="10">
        <v>15</v>
      </c>
      <c r="AL40" s="10">
        <v>22</v>
      </c>
      <c r="AM40" s="10">
        <v>6</v>
      </c>
      <c r="AN40" s="10">
        <v>7</v>
      </c>
    </row>
    <row r="41" spans="1:41">
      <c r="A41" s="36">
        <v>300</v>
      </c>
      <c r="B41">
        <v>4</v>
      </c>
      <c r="C41">
        <v>1</v>
      </c>
      <c r="D41">
        <v>1</v>
      </c>
      <c r="E41">
        <v>4</v>
      </c>
      <c r="F41">
        <v>3</v>
      </c>
      <c r="G41">
        <v>1</v>
      </c>
      <c r="H41">
        <v>3</v>
      </c>
      <c r="I41">
        <v>6</v>
      </c>
      <c r="J41">
        <v>4</v>
      </c>
      <c r="K41">
        <v>6</v>
      </c>
      <c r="L41">
        <v>11</v>
      </c>
      <c r="M41">
        <v>8</v>
      </c>
      <c r="P41" s="10">
        <v>7</v>
      </c>
      <c r="Q41" s="10">
        <v>12</v>
      </c>
      <c r="R41" s="10">
        <v>11</v>
      </c>
      <c r="S41" s="10">
        <v>10</v>
      </c>
      <c r="T41" s="10">
        <v>9</v>
      </c>
      <c r="U41" s="10">
        <v>10</v>
      </c>
      <c r="V41" s="10">
        <v>13</v>
      </c>
      <c r="W41" s="10">
        <v>6</v>
      </c>
      <c r="X41" s="10">
        <v>5</v>
      </c>
      <c r="Y41" s="46">
        <v>13</v>
      </c>
      <c r="Z41" s="10">
        <v>12</v>
      </c>
      <c r="AA41" s="10">
        <v>19</v>
      </c>
      <c r="AB41" s="10">
        <v>9</v>
      </c>
      <c r="AC41" s="10">
        <v>1</v>
      </c>
      <c r="AD41" s="10">
        <v>3</v>
      </c>
      <c r="AE41" s="10">
        <v>4</v>
      </c>
      <c r="AF41" s="10">
        <v>7</v>
      </c>
      <c r="AG41" s="10">
        <v>4</v>
      </c>
      <c r="AH41" s="10">
        <v>10</v>
      </c>
      <c r="AI41" s="10">
        <v>4</v>
      </c>
      <c r="AJ41" s="10">
        <v>15</v>
      </c>
      <c r="AK41" s="10">
        <v>9</v>
      </c>
      <c r="AL41" s="10">
        <v>16</v>
      </c>
      <c r="AM41" s="10">
        <v>5</v>
      </c>
      <c r="AN41" s="10">
        <v>6</v>
      </c>
    </row>
    <row r="42" spans="1:41">
      <c r="A42" s="36">
        <v>350</v>
      </c>
      <c r="B42">
        <v>1</v>
      </c>
      <c r="C42">
        <v>0</v>
      </c>
      <c r="D42">
        <v>1</v>
      </c>
      <c r="E42">
        <v>1</v>
      </c>
      <c r="F42">
        <v>1</v>
      </c>
      <c r="G42">
        <v>0</v>
      </c>
      <c r="H42">
        <v>2</v>
      </c>
      <c r="I42">
        <v>4</v>
      </c>
      <c r="J42">
        <v>2</v>
      </c>
      <c r="K42">
        <v>3</v>
      </c>
      <c r="L42">
        <v>4</v>
      </c>
      <c r="M42">
        <v>6</v>
      </c>
      <c r="P42" s="10">
        <v>5</v>
      </c>
      <c r="Q42" s="10">
        <v>2</v>
      </c>
      <c r="R42" s="10">
        <v>10</v>
      </c>
      <c r="S42" s="10">
        <v>4</v>
      </c>
      <c r="T42" s="10">
        <v>6</v>
      </c>
      <c r="U42" s="10">
        <v>3</v>
      </c>
      <c r="V42" s="10">
        <v>13</v>
      </c>
      <c r="W42" s="10">
        <v>3</v>
      </c>
      <c r="X42" s="10">
        <v>4</v>
      </c>
      <c r="Y42" s="46">
        <v>8</v>
      </c>
      <c r="Z42" s="10">
        <v>10</v>
      </c>
      <c r="AA42" s="10">
        <v>13</v>
      </c>
      <c r="AB42" s="10">
        <v>8</v>
      </c>
      <c r="AC42" s="10">
        <v>1</v>
      </c>
      <c r="AD42" s="10">
        <v>3</v>
      </c>
      <c r="AE42" s="10">
        <v>3</v>
      </c>
      <c r="AF42" s="10">
        <v>5</v>
      </c>
      <c r="AG42" s="10">
        <v>3</v>
      </c>
      <c r="AH42" s="10">
        <v>5</v>
      </c>
      <c r="AI42" s="10">
        <v>1</v>
      </c>
      <c r="AJ42" s="10">
        <v>14</v>
      </c>
      <c r="AK42" s="10">
        <v>1</v>
      </c>
      <c r="AL42" s="10">
        <v>8</v>
      </c>
      <c r="AM42" s="10">
        <v>5</v>
      </c>
      <c r="AN42" s="10">
        <v>5</v>
      </c>
    </row>
    <row r="43" spans="1:41">
      <c r="A43" s="36">
        <v>400</v>
      </c>
      <c r="B43">
        <v>0</v>
      </c>
      <c r="C43">
        <v>0</v>
      </c>
      <c r="D43">
        <v>1</v>
      </c>
      <c r="E43">
        <v>0</v>
      </c>
      <c r="F43">
        <v>2</v>
      </c>
      <c r="G43">
        <v>0</v>
      </c>
      <c r="H43">
        <v>1</v>
      </c>
      <c r="I43">
        <v>2</v>
      </c>
      <c r="J43">
        <v>0</v>
      </c>
      <c r="K43">
        <v>1</v>
      </c>
      <c r="L43">
        <v>2</v>
      </c>
      <c r="M43">
        <v>2</v>
      </c>
      <c r="P43" s="10">
        <v>1</v>
      </c>
      <c r="Q43" s="10">
        <v>0</v>
      </c>
      <c r="R43" s="10">
        <v>6</v>
      </c>
      <c r="S43" s="10">
        <v>2</v>
      </c>
      <c r="T43" s="10">
        <v>5</v>
      </c>
      <c r="U43" s="10">
        <v>0</v>
      </c>
      <c r="V43" s="10">
        <v>7</v>
      </c>
      <c r="W43" s="10">
        <v>0</v>
      </c>
      <c r="X43" s="10">
        <v>1</v>
      </c>
      <c r="Y43" s="46">
        <v>6</v>
      </c>
      <c r="Z43" s="10">
        <v>4</v>
      </c>
      <c r="AA43" s="10">
        <v>10</v>
      </c>
      <c r="AB43" s="10">
        <v>5</v>
      </c>
      <c r="AC43" s="10">
        <v>1</v>
      </c>
      <c r="AD43" s="10">
        <v>3</v>
      </c>
      <c r="AE43" s="10">
        <v>6</v>
      </c>
      <c r="AF43" s="10">
        <v>2</v>
      </c>
      <c r="AG43" s="10">
        <v>1</v>
      </c>
      <c r="AH43" s="10">
        <v>4</v>
      </c>
      <c r="AI43" s="10">
        <v>0</v>
      </c>
      <c r="AJ43" s="10">
        <v>17</v>
      </c>
      <c r="AK43" s="10">
        <v>1</v>
      </c>
      <c r="AL43" s="10">
        <v>6</v>
      </c>
      <c r="AM43" s="10">
        <v>2</v>
      </c>
      <c r="AN43" s="10">
        <v>3</v>
      </c>
    </row>
    <row r="44" spans="1:41">
      <c r="A44" s="36">
        <v>450</v>
      </c>
      <c r="B44">
        <v>0</v>
      </c>
      <c r="C44">
        <v>0</v>
      </c>
      <c r="D44">
        <v>1</v>
      </c>
      <c r="E44">
        <v>0</v>
      </c>
      <c r="F44">
        <v>1</v>
      </c>
      <c r="G44">
        <v>0</v>
      </c>
      <c r="H44">
        <v>0</v>
      </c>
      <c r="I44">
        <v>1</v>
      </c>
      <c r="J44">
        <v>0</v>
      </c>
      <c r="K44">
        <v>1</v>
      </c>
      <c r="L44">
        <v>0</v>
      </c>
      <c r="M44">
        <v>1</v>
      </c>
      <c r="P44" s="10">
        <v>0</v>
      </c>
      <c r="Q44" s="10">
        <v>0</v>
      </c>
      <c r="R44" s="10">
        <v>6</v>
      </c>
      <c r="S44" s="10">
        <v>0</v>
      </c>
      <c r="T44" s="10">
        <v>2</v>
      </c>
      <c r="U44" s="10">
        <v>0</v>
      </c>
      <c r="V44" s="10">
        <v>2</v>
      </c>
      <c r="W44" s="10">
        <v>0</v>
      </c>
      <c r="X44" s="10">
        <v>1</v>
      </c>
      <c r="Y44" s="46">
        <v>3</v>
      </c>
      <c r="Z44" s="10">
        <v>2</v>
      </c>
      <c r="AA44" s="10">
        <v>6</v>
      </c>
      <c r="AB44" s="10">
        <v>3</v>
      </c>
      <c r="AC44" s="10">
        <v>0</v>
      </c>
      <c r="AD44" s="10">
        <v>1</v>
      </c>
      <c r="AE44" s="10">
        <v>1</v>
      </c>
      <c r="AF44" s="10">
        <v>2</v>
      </c>
      <c r="AG44" s="10">
        <v>1</v>
      </c>
      <c r="AH44" s="10">
        <v>1</v>
      </c>
      <c r="AI44" s="10">
        <v>0</v>
      </c>
      <c r="AJ44" s="10">
        <v>6</v>
      </c>
      <c r="AK44" s="10">
        <v>0</v>
      </c>
      <c r="AL44" s="10">
        <v>1</v>
      </c>
      <c r="AM44" s="10">
        <v>1</v>
      </c>
      <c r="AN44" s="10">
        <v>0</v>
      </c>
    </row>
    <row r="45" spans="1:41">
      <c r="A45" s="36">
        <v>500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0</v>
      </c>
      <c r="K45">
        <v>1</v>
      </c>
      <c r="L45">
        <v>0</v>
      </c>
      <c r="M45">
        <v>0</v>
      </c>
      <c r="P45" s="10">
        <v>0</v>
      </c>
      <c r="Q45" s="10">
        <v>0</v>
      </c>
      <c r="R45" s="10">
        <v>4</v>
      </c>
      <c r="S45" s="10">
        <v>0</v>
      </c>
      <c r="T45" s="10">
        <v>2</v>
      </c>
      <c r="U45" s="10">
        <v>0</v>
      </c>
      <c r="V45" s="10">
        <v>2</v>
      </c>
      <c r="W45" s="10">
        <v>0</v>
      </c>
      <c r="X45" s="10">
        <v>0</v>
      </c>
      <c r="Y45" s="46">
        <v>0</v>
      </c>
      <c r="Z45" s="10">
        <v>1</v>
      </c>
      <c r="AA45" s="10">
        <v>5</v>
      </c>
      <c r="AB45" s="10">
        <v>1</v>
      </c>
      <c r="AC45" s="10">
        <v>0</v>
      </c>
      <c r="AD45" s="10">
        <v>1</v>
      </c>
      <c r="AE45" s="10">
        <v>1</v>
      </c>
      <c r="AF45" s="10">
        <v>1</v>
      </c>
      <c r="AG45" s="10">
        <v>0</v>
      </c>
      <c r="AH45" s="10">
        <v>1</v>
      </c>
      <c r="AI45" s="10">
        <v>0</v>
      </c>
      <c r="AJ45" s="10">
        <v>7</v>
      </c>
      <c r="AK45" s="10">
        <v>0</v>
      </c>
      <c r="AL45" s="10">
        <v>0</v>
      </c>
      <c r="AM45" s="10">
        <v>0</v>
      </c>
      <c r="AN45" s="10">
        <v>0</v>
      </c>
    </row>
    <row r="46" spans="1:41">
      <c r="A46" s="36"/>
      <c r="L46" s="36"/>
      <c r="Y46" s="36"/>
    </row>
    <row r="47" spans="1:41">
      <c r="A47" s="36"/>
      <c r="L47" s="36"/>
      <c r="Y47" s="36"/>
    </row>
    <row r="48" spans="1:41">
      <c r="A48" s="36"/>
      <c r="L48" s="36"/>
      <c r="Y48" s="36"/>
    </row>
    <row r="49" spans="1:41" s="13" customFormat="1">
      <c r="A49" s="13" t="s">
        <v>200</v>
      </c>
      <c r="B49" s="13" t="s">
        <v>202</v>
      </c>
    </row>
    <row r="50" spans="1:41" s="13" customFormat="1">
      <c r="A50" s="13" t="s">
        <v>0</v>
      </c>
      <c r="O50" s="13" t="s">
        <v>2</v>
      </c>
    </row>
    <row r="51" spans="1:41" s="13" customFormat="1">
      <c r="A51" s="13" t="s">
        <v>64</v>
      </c>
      <c r="B51" s="13" t="s">
        <v>28</v>
      </c>
      <c r="C51" s="13" t="s">
        <v>29</v>
      </c>
      <c r="D51" s="13" t="s">
        <v>31</v>
      </c>
      <c r="E51" s="13" t="s">
        <v>32</v>
      </c>
      <c r="F51" s="13" t="s">
        <v>33</v>
      </c>
      <c r="G51" s="13" t="s">
        <v>34</v>
      </c>
      <c r="H51" s="13" t="s">
        <v>35</v>
      </c>
      <c r="I51" s="13" t="s">
        <v>36</v>
      </c>
      <c r="J51" s="13" t="s">
        <v>37</v>
      </c>
      <c r="K51" s="13" t="s">
        <v>38</v>
      </c>
      <c r="L51" s="13" t="s">
        <v>39</v>
      </c>
      <c r="M51" s="13" t="s">
        <v>40</v>
      </c>
      <c r="O51" s="13" t="s">
        <v>64</v>
      </c>
      <c r="P51" s="13" t="s">
        <v>28</v>
      </c>
      <c r="Q51" s="13" t="s">
        <v>29</v>
      </c>
      <c r="R51" s="13" t="s">
        <v>31</v>
      </c>
      <c r="S51" s="13" t="s">
        <v>32</v>
      </c>
      <c r="T51" s="13" t="s">
        <v>33</v>
      </c>
      <c r="U51" s="13" t="s">
        <v>34</v>
      </c>
      <c r="V51" s="13" t="s">
        <v>35</v>
      </c>
      <c r="W51" s="13" t="s">
        <v>36</v>
      </c>
      <c r="X51" s="13" t="s">
        <v>37</v>
      </c>
      <c r="Y51" s="13" t="s">
        <v>38</v>
      </c>
      <c r="Z51" s="13" t="s">
        <v>39</v>
      </c>
      <c r="AA51" s="13" t="s">
        <v>40</v>
      </c>
      <c r="AB51" s="13" t="s">
        <v>41</v>
      </c>
      <c r="AC51" s="13" t="s">
        <v>42</v>
      </c>
      <c r="AD51" s="13" t="s">
        <v>43</v>
      </c>
      <c r="AE51" s="13" t="s">
        <v>44</v>
      </c>
      <c r="AF51" s="13" t="s">
        <v>45</v>
      </c>
      <c r="AG51" s="13" t="s">
        <v>46</v>
      </c>
      <c r="AH51" s="13" t="s">
        <v>47</v>
      </c>
      <c r="AI51" s="13" t="s">
        <v>48</v>
      </c>
      <c r="AJ51" s="13" t="s">
        <v>49</v>
      </c>
      <c r="AK51" s="13" t="s">
        <v>52</v>
      </c>
      <c r="AL51" s="13" t="s">
        <v>53</v>
      </c>
      <c r="AM51" s="13" t="s">
        <v>54</v>
      </c>
      <c r="AN51" s="13" t="s">
        <v>55</v>
      </c>
    </row>
    <row r="52" spans="1:41" s="13" customFormat="1" ht="15.6">
      <c r="A52" s="13" t="s">
        <v>197</v>
      </c>
      <c r="B52" s="37" t="s">
        <v>97</v>
      </c>
      <c r="C52" s="37" t="s">
        <v>97</v>
      </c>
      <c r="D52" s="37" t="s">
        <v>97</v>
      </c>
      <c r="E52" s="37" t="s">
        <v>97</v>
      </c>
      <c r="F52" s="37" t="s">
        <v>97</v>
      </c>
      <c r="G52" s="37" t="s">
        <v>97</v>
      </c>
      <c r="H52" s="37" t="s">
        <v>97</v>
      </c>
      <c r="I52" s="37" t="s">
        <v>97</v>
      </c>
      <c r="J52" s="37" t="s">
        <v>97</v>
      </c>
      <c r="K52" s="37" t="s">
        <v>97</v>
      </c>
      <c r="L52" s="37" t="s">
        <v>97</v>
      </c>
      <c r="M52" s="37" t="s">
        <v>97</v>
      </c>
      <c r="O52" s="10"/>
      <c r="P52" s="47" t="s">
        <v>97</v>
      </c>
      <c r="Q52" s="47" t="s">
        <v>97</v>
      </c>
      <c r="R52" s="47" t="s">
        <v>97</v>
      </c>
      <c r="S52" s="47" t="s">
        <v>97</v>
      </c>
      <c r="T52" s="48" t="s">
        <v>96</v>
      </c>
      <c r="U52" s="47" t="s">
        <v>97</v>
      </c>
      <c r="V52" s="47" t="s">
        <v>97</v>
      </c>
      <c r="W52" s="48" t="s">
        <v>96</v>
      </c>
      <c r="X52" s="47" t="s">
        <v>97</v>
      </c>
      <c r="Y52" s="47" t="s">
        <v>97</v>
      </c>
      <c r="Z52" s="47" t="s">
        <v>97</v>
      </c>
      <c r="AA52" s="47" t="s">
        <v>97</v>
      </c>
      <c r="AB52" s="47" t="s">
        <v>97</v>
      </c>
      <c r="AC52" s="47" t="s">
        <v>97</v>
      </c>
      <c r="AD52" s="48" t="s">
        <v>96</v>
      </c>
      <c r="AE52" s="47" t="s">
        <v>97</v>
      </c>
      <c r="AF52" s="47" t="s">
        <v>97</v>
      </c>
      <c r="AG52" s="47" t="s">
        <v>97</v>
      </c>
      <c r="AH52" s="47" t="s">
        <v>97</v>
      </c>
      <c r="AI52" s="48" t="s">
        <v>96</v>
      </c>
      <c r="AJ52" s="48" t="s">
        <v>96</v>
      </c>
      <c r="AK52" s="47" t="s">
        <v>97</v>
      </c>
      <c r="AL52" s="47" t="s">
        <v>97</v>
      </c>
      <c r="AM52" s="47" t="s">
        <v>97</v>
      </c>
      <c r="AN52" s="48" t="s">
        <v>96</v>
      </c>
      <c r="AO52" s="10"/>
    </row>
    <row r="53" spans="1:41">
      <c r="A53" s="36">
        <v>0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P53" s="9">
        <v>1</v>
      </c>
      <c r="Q53" s="9">
        <v>1</v>
      </c>
      <c r="R53" s="9">
        <v>1</v>
      </c>
      <c r="S53" s="9">
        <v>1</v>
      </c>
      <c r="T53" s="9">
        <v>1</v>
      </c>
      <c r="U53" s="9">
        <v>1</v>
      </c>
      <c r="V53" s="9">
        <v>1</v>
      </c>
      <c r="W53" s="9">
        <v>1</v>
      </c>
      <c r="X53" s="9">
        <v>1</v>
      </c>
      <c r="Y53" s="9">
        <v>1</v>
      </c>
      <c r="Z53" s="9">
        <v>1</v>
      </c>
      <c r="AA53" s="9">
        <v>1</v>
      </c>
      <c r="AB53" s="9">
        <v>1</v>
      </c>
      <c r="AC53" s="9">
        <v>1</v>
      </c>
      <c r="AD53" s="9">
        <v>1</v>
      </c>
      <c r="AE53" s="9">
        <v>1</v>
      </c>
      <c r="AF53" s="9">
        <v>1</v>
      </c>
      <c r="AG53" s="9">
        <v>1</v>
      </c>
      <c r="AH53" s="9">
        <v>1</v>
      </c>
      <c r="AI53" s="9">
        <v>1</v>
      </c>
      <c r="AJ53" s="9">
        <v>1</v>
      </c>
      <c r="AK53" s="9">
        <v>1</v>
      </c>
      <c r="AL53" s="9">
        <v>1</v>
      </c>
      <c r="AM53" s="9">
        <v>1</v>
      </c>
      <c r="AN53" s="9">
        <v>1</v>
      </c>
    </row>
    <row r="54" spans="1:41">
      <c r="A54" s="36">
        <v>50</v>
      </c>
      <c r="B54">
        <v>1</v>
      </c>
      <c r="C54">
        <v>1</v>
      </c>
      <c r="D54">
        <v>2</v>
      </c>
      <c r="E54">
        <v>12</v>
      </c>
      <c r="F54">
        <v>3</v>
      </c>
      <c r="G54">
        <v>4</v>
      </c>
      <c r="H54">
        <v>5</v>
      </c>
      <c r="I54">
        <v>13</v>
      </c>
      <c r="J54">
        <v>2</v>
      </c>
      <c r="K54">
        <v>3</v>
      </c>
      <c r="L54">
        <v>15</v>
      </c>
      <c r="M54">
        <v>5</v>
      </c>
      <c r="P54" s="9">
        <v>29</v>
      </c>
      <c r="Q54" s="9">
        <v>9</v>
      </c>
      <c r="R54" s="9">
        <v>6</v>
      </c>
      <c r="S54" s="9">
        <v>4</v>
      </c>
      <c r="T54" s="9">
        <v>1</v>
      </c>
      <c r="U54" s="9">
        <v>8</v>
      </c>
      <c r="V54" s="9">
        <v>2</v>
      </c>
      <c r="W54" s="9">
        <v>6</v>
      </c>
      <c r="X54" s="9">
        <v>1</v>
      </c>
      <c r="Y54" s="9">
        <v>9</v>
      </c>
      <c r="Z54" s="9">
        <v>3</v>
      </c>
      <c r="AA54" s="9">
        <v>4</v>
      </c>
      <c r="AB54" s="9">
        <v>1</v>
      </c>
      <c r="AC54" s="9">
        <v>4</v>
      </c>
      <c r="AD54" s="9">
        <v>2</v>
      </c>
      <c r="AE54" s="9">
        <v>10</v>
      </c>
      <c r="AF54" s="9">
        <v>2</v>
      </c>
      <c r="AG54" s="9">
        <v>5</v>
      </c>
      <c r="AH54" s="9">
        <v>13</v>
      </c>
      <c r="AI54" s="9">
        <v>8</v>
      </c>
      <c r="AJ54" s="9">
        <v>3</v>
      </c>
      <c r="AK54" s="9">
        <v>4</v>
      </c>
      <c r="AL54" s="9">
        <v>4</v>
      </c>
      <c r="AM54" s="9">
        <v>5</v>
      </c>
      <c r="AN54" s="9">
        <v>2</v>
      </c>
    </row>
    <row r="55" spans="1:41">
      <c r="A55" s="36">
        <v>100</v>
      </c>
      <c r="B55">
        <v>1</v>
      </c>
      <c r="C55">
        <v>1</v>
      </c>
      <c r="D55">
        <v>2</v>
      </c>
      <c r="E55">
        <v>10</v>
      </c>
      <c r="F55">
        <v>6</v>
      </c>
      <c r="G55">
        <v>5</v>
      </c>
      <c r="H55">
        <v>10</v>
      </c>
      <c r="I55">
        <v>8</v>
      </c>
      <c r="J55">
        <v>7</v>
      </c>
      <c r="K55">
        <v>4</v>
      </c>
      <c r="L55">
        <v>18</v>
      </c>
      <c r="M55">
        <v>8</v>
      </c>
      <c r="P55" s="9">
        <v>17</v>
      </c>
      <c r="Q55" s="9">
        <v>19</v>
      </c>
      <c r="R55" s="9">
        <v>12</v>
      </c>
      <c r="S55" s="9">
        <v>6</v>
      </c>
      <c r="T55" s="9">
        <v>2</v>
      </c>
      <c r="U55" s="9">
        <v>5</v>
      </c>
      <c r="V55" s="9">
        <v>8</v>
      </c>
      <c r="W55" s="9">
        <v>7</v>
      </c>
      <c r="X55" s="9">
        <v>3</v>
      </c>
      <c r="Y55" s="9">
        <v>14</v>
      </c>
      <c r="Z55" s="9">
        <v>3</v>
      </c>
      <c r="AA55" s="9">
        <v>5</v>
      </c>
      <c r="AB55" s="9">
        <v>1</v>
      </c>
      <c r="AC55" s="9">
        <v>6</v>
      </c>
      <c r="AD55" s="9">
        <v>1</v>
      </c>
      <c r="AE55" s="9">
        <v>11</v>
      </c>
      <c r="AF55" s="9">
        <v>6</v>
      </c>
      <c r="AG55" s="9">
        <v>3</v>
      </c>
      <c r="AH55" s="9">
        <v>15</v>
      </c>
      <c r="AI55" s="9">
        <v>11</v>
      </c>
      <c r="AJ55" s="9">
        <v>3</v>
      </c>
      <c r="AK55" s="9">
        <v>7</v>
      </c>
      <c r="AL55" s="9">
        <v>5</v>
      </c>
      <c r="AM55" s="9">
        <v>7</v>
      </c>
      <c r="AN55" s="9">
        <v>6</v>
      </c>
    </row>
    <row r="56" spans="1:41">
      <c r="A56" s="36">
        <v>150</v>
      </c>
      <c r="B56">
        <v>1</v>
      </c>
      <c r="C56">
        <v>2</v>
      </c>
      <c r="D56">
        <v>2</v>
      </c>
      <c r="E56">
        <v>8</v>
      </c>
      <c r="F56">
        <v>7</v>
      </c>
      <c r="G56">
        <v>3</v>
      </c>
      <c r="H56">
        <v>13</v>
      </c>
      <c r="I56">
        <v>9</v>
      </c>
      <c r="J56">
        <v>9</v>
      </c>
      <c r="K56">
        <v>6</v>
      </c>
      <c r="L56">
        <v>15</v>
      </c>
      <c r="M56">
        <v>8</v>
      </c>
      <c r="P56" s="9">
        <v>21</v>
      </c>
      <c r="Q56" s="9">
        <v>17</v>
      </c>
      <c r="R56" s="9">
        <v>9</v>
      </c>
      <c r="S56" s="9">
        <v>7</v>
      </c>
      <c r="T56" s="9">
        <v>4</v>
      </c>
      <c r="U56" s="9">
        <v>9</v>
      </c>
      <c r="V56" s="9">
        <v>6</v>
      </c>
      <c r="W56" s="9">
        <v>7</v>
      </c>
      <c r="X56" s="9">
        <v>4</v>
      </c>
      <c r="Y56" s="9">
        <v>11</v>
      </c>
      <c r="Z56" s="9">
        <v>7</v>
      </c>
      <c r="AA56" s="9">
        <v>9</v>
      </c>
      <c r="AB56" s="9">
        <v>1</v>
      </c>
      <c r="AC56" s="9">
        <v>7</v>
      </c>
      <c r="AD56" s="9">
        <v>2</v>
      </c>
      <c r="AE56" s="9">
        <v>14</v>
      </c>
      <c r="AF56" s="9">
        <v>11</v>
      </c>
      <c r="AG56" s="9">
        <v>5</v>
      </c>
      <c r="AH56" s="9">
        <v>18</v>
      </c>
      <c r="AI56" s="9">
        <v>15</v>
      </c>
      <c r="AJ56" s="9">
        <v>3</v>
      </c>
      <c r="AK56" s="9">
        <v>9</v>
      </c>
      <c r="AL56" s="9">
        <v>5</v>
      </c>
      <c r="AM56" s="9">
        <v>4</v>
      </c>
      <c r="AN56" s="9">
        <v>12</v>
      </c>
    </row>
    <row r="57" spans="1:41">
      <c r="A57" s="36">
        <v>200</v>
      </c>
      <c r="B57">
        <v>1</v>
      </c>
      <c r="C57">
        <v>2</v>
      </c>
      <c r="D57">
        <v>1</v>
      </c>
      <c r="E57">
        <v>12</v>
      </c>
      <c r="F57">
        <v>8</v>
      </c>
      <c r="G57">
        <v>2</v>
      </c>
      <c r="H57">
        <v>11</v>
      </c>
      <c r="I57">
        <v>16</v>
      </c>
      <c r="J57">
        <v>5</v>
      </c>
      <c r="K57">
        <v>7</v>
      </c>
      <c r="L57">
        <v>14</v>
      </c>
      <c r="M57">
        <v>7</v>
      </c>
      <c r="P57" s="9">
        <v>19</v>
      </c>
      <c r="Q57" s="9">
        <v>12</v>
      </c>
      <c r="R57" s="9">
        <v>10</v>
      </c>
      <c r="S57" s="9">
        <v>7</v>
      </c>
      <c r="T57" s="9">
        <v>6</v>
      </c>
      <c r="U57" s="9">
        <v>8</v>
      </c>
      <c r="V57" s="9">
        <v>4</v>
      </c>
      <c r="W57" s="9">
        <v>5</v>
      </c>
      <c r="X57" s="9">
        <v>5</v>
      </c>
      <c r="Y57" s="9">
        <v>12</v>
      </c>
      <c r="Z57" s="9">
        <v>4</v>
      </c>
      <c r="AA57" s="9">
        <v>11</v>
      </c>
      <c r="AB57" s="9">
        <v>3</v>
      </c>
      <c r="AC57" s="9">
        <v>8</v>
      </c>
      <c r="AD57" s="9">
        <v>4</v>
      </c>
      <c r="AE57" s="9">
        <v>18</v>
      </c>
      <c r="AF57" s="9">
        <v>9</v>
      </c>
      <c r="AG57" s="9">
        <v>5</v>
      </c>
      <c r="AH57" s="9">
        <v>19</v>
      </c>
      <c r="AI57" s="9">
        <v>11</v>
      </c>
      <c r="AJ57" s="9">
        <v>3</v>
      </c>
      <c r="AK57" s="9">
        <v>8</v>
      </c>
      <c r="AL57" s="9">
        <v>6</v>
      </c>
      <c r="AM57" s="9">
        <v>6</v>
      </c>
      <c r="AN57" s="9">
        <v>11</v>
      </c>
    </row>
    <row r="58" spans="1:41">
      <c r="A58" s="36">
        <v>250</v>
      </c>
      <c r="B58">
        <v>3</v>
      </c>
      <c r="C58">
        <v>3</v>
      </c>
      <c r="D58">
        <v>1</v>
      </c>
      <c r="E58">
        <v>5</v>
      </c>
      <c r="F58">
        <v>9</v>
      </c>
      <c r="G58">
        <v>1</v>
      </c>
      <c r="H58">
        <v>7</v>
      </c>
      <c r="I58">
        <v>10</v>
      </c>
      <c r="J58">
        <v>3</v>
      </c>
      <c r="K58">
        <v>12</v>
      </c>
      <c r="L58">
        <v>13</v>
      </c>
      <c r="M58">
        <v>9</v>
      </c>
      <c r="P58" s="9">
        <v>18</v>
      </c>
      <c r="Q58" s="9">
        <v>11</v>
      </c>
      <c r="R58" s="9">
        <v>10</v>
      </c>
      <c r="S58" s="9">
        <v>8</v>
      </c>
      <c r="T58" s="9">
        <v>8</v>
      </c>
      <c r="U58" s="9">
        <v>7</v>
      </c>
      <c r="V58" s="9">
        <v>6</v>
      </c>
      <c r="W58" s="9">
        <v>5</v>
      </c>
      <c r="X58" s="9">
        <v>9</v>
      </c>
      <c r="Y58" s="9">
        <v>11</v>
      </c>
      <c r="Z58" s="9">
        <v>4</v>
      </c>
      <c r="AA58" s="9">
        <v>18</v>
      </c>
      <c r="AB58" s="9">
        <v>3</v>
      </c>
      <c r="AC58" s="9">
        <v>6</v>
      </c>
      <c r="AD58" s="9">
        <v>3</v>
      </c>
      <c r="AE58" s="9">
        <v>13</v>
      </c>
      <c r="AF58" s="9">
        <v>8</v>
      </c>
      <c r="AG58" s="9">
        <v>3</v>
      </c>
      <c r="AH58" s="9">
        <v>15</v>
      </c>
      <c r="AI58" s="9">
        <v>7</v>
      </c>
      <c r="AJ58" s="9">
        <v>2</v>
      </c>
      <c r="AK58" s="9">
        <v>14</v>
      </c>
      <c r="AL58" s="9">
        <v>4</v>
      </c>
      <c r="AM58" s="9">
        <v>5</v>
      </c>
      <c r="AN58" s="9">
        <v>20</v>
      </c>
    </row>
    <row r="59" spans="1:41">
      <c r="A59" s="36">
        <v>300</v>
      </c>
      <c r="B59">
        <v>2</v>
      </c>
      <c r="C59">
        <v>4</v>
      </c>
      <c r="D59">
        <v>1</v>
      </c>
      <c r="E59">
        <v>3</v>
      </c>
      <c r="F59">
        <v>11</v>
      </c>
      <c r="G59">
        <v>1</v>
      </c>
      <c r="H59">
        <v>5</v>
      </c>
      <c r="I59">
        <v>11</v>
      </c>
      <c r="J59">
        <v>2</v>
      </c>
      <c r="K59">
        <v>7</v>
      </c>
      <c r="L59">
        <v>10</v>
      </c>
      <c r="M59">
        <v>8</v>
      </c>
      <c r="P59" s="9">
        <v>17</v>
      </c>
      <c r="Q59" s="9">
        <v>10</v>
      </c>
      <c r="R59" s="9">
        <v>11</v>
      </c>
      <c r="S59" s="9">
        <v>9</v>
      </c>
      <c r="T59" s="9">
        <v>5</v>
      </c>
      <c r="U59" s="9">
        <v>6</v>
      </c>
      <c r="V59" s="9">
        <v>3</v>
      </c>
      <c r="W59" s="9">
        <v>4</v>
      </c>
      <c r="X59" s="9">
        <v>7</v>
      </c>
      <c r="Y59" s="9">
        <v>9</v>
      </c>
      <c r="Z59" s="9">
        <v>3</v>
      </c>
      <c r="AA59" s="9">
        <v>12</v>
      </c>
      <c r="AB59" s="9">
        <v>5</v>
      </c>
      <c r="AC59" s="9">
        <v>2</v>
      </c>
      <c r="AD59" s="9">
        <v>2</v>
      </c>
      <c r="AE59" s="9">
        <v>9</v>
      </c>
      <c r="AF59" s="9">
        <v>11</v>
      </c>
      <c r="AG59" s="9">
        <v>1</v>
      </c>
      <c r="AH59" s="9">
        <v>8</v>
      </c>
      <c r="AI59" s="9">
        <v>7</v>
      </c>
      <c r="AJ59" s="9">
        <v>2</v>
      </c>
      <c r="AK59" s="9">
        <v>9</v>
      </c>
      <c r="AL59" s="9">
        <v>5</v>
      </c>
      <c r="AM59" s="9">
        <v>6</v>
      </c>
      <c r="AN59" s="9">
        <v>17</v>
      </c>
    </row>
    <row r="60" spans="1:41">
      <c r="A60" s="36">
        <v>350</v>
      </c>
      <c r="B60">
        <v>1</v>
      </c>
      <c r="C60">
        <v>3</v>
      </c>
      <c r="D60">
        <v>1</v>
      </c>
      <c r="E60">
        <v>2</v>
      </c>
      <c r="F60">
        <v>10</v>
      </c>
      <c r="G60">
        <v>1</v>
      </c>
      <c r="H60">
        <v>6</v>
      </c>
      <c r="I60">
        <v>8</v>
      </c>
      <c r="J60">
        <v>2</v>
      </c>
      <c r="K60">
        <v>8</v>
      </c>
      <c r="L60">
        <v>8</v>
      </c>
      <c r="M60">
        <v>6</v>
      </c>
      <c r="P60" s="9">
        <v>10</v>
      </c>
      <c r="Q60" s="9">
        <v>9</v>
      </c>
      <c r="R60" s="9">
        <v>10</v>
      </c>
      <c r="S60" s="9">
        <v>5</v>
      </c>
      <c r="T60" s="9">
        <v>3</v>
      </c>
      <c r="U60" s="9">
        <v>5</v>
      </c>
      <c r="V60" s="9">
        <v>3</v>
      </c>
      <c r="W60" s="9">
        <v>4</v>
      </c>
      <c r="X60" s="9">
        <v>5</v>
      </c>
      <c r="Y60" s="9">
        <v>5</v>
      </c>
      <c r="Z60" s="9">
        <v>2</v>
      </c>
      <c r="AA60" s="9">
        <v>12</v>
      </c>
      <c r="AB60" s="9">
        <v>5</v>
      </c>
      <c r="AC60" s="9">
        <v>3</v>
      </c>
      <c r="AD60" s="9">
        <v>3</v>
      </c>
      <c r="AE60" s="9">
        <v>4</v>
      </c>
      <c r="AF60" s="9">
        <v>11</v>
      </c>
      <c r="AG60" s="9">
        <v>1</v>
      </c>
      <c r="AH60" s="9">
        <v>6</v>
      </c>
      <c r="AI60" s="9">
        <v>2</v>
      </c>
      <c r="AJ60" s="9">
        <v>2</v>
      </c>
      <c r="AK60" s="9">
        <v>5</v>
      </c>
      <c r="AL60" s="9">
        <v>4</v>
      </c>
      <c r="AM60" s="9">
        <v>11</v>
      </c>
      <c r="AN60" s="9">
        <v>29</v>
      </c>
    </row>
    <row r="61" spans="1:41">
      <c r="A61" s="36">
        <v>400</v>
      </c>
      <c r="B61">
        <v>1</v>
      </c>
      <c r="C61">
        <v>2</v>
      </c>
      <c r="D61">
        <v>1</v>
      </c>
      <c r="E61">
        <v>1</v>
      </c>
      <c r="F61">
        <v>9</v>
      </c>
      <c r="G61">
        <v>2</v>
      </c>
      <c r="H61">
        <v>2</v>
      </c>
      <c r="I61">
        <v>12</v>
      </c>
      <c r="J61">
        <v>1</v>
      </c>
      <c r="K61">
        <v>6</v>
      </c>
      <c r="L61">
        <v>6</v>
      </c>
      <c r="M61">
        <v>4</v>
      </c>
      <c r="P61" s="9">
        <v>9</v>
      </c>
      <c r="Q61" s="9">
        <v>9</v>
      </c>
      <c r="R61" s="9">
        <v>4</v>
      </c>
      <c r="S61" s="9">
        <v>4</v>
      </c>
      <c r="T61" s="9">
        <v>4</v>
      </c>
      <c r="U61" s="9">
        <v>4</v>
      </c>
      <c r="V61" s="9">
        <v>5</v>
      </c>
      <c r="W61" s="9">
        <v>4</v>
      </c>
      <c r="X61" s="9">
        <v>3</v>
      </c>
      <c r="Y61" s="9">
        <v>4</v>
      </c>
      <c r="Z61" s="9">
        <v>2</v>
      </c>
      <c r="AA61" s="9">
        <v>8</v>
      </c>
      <c r="AB61" s="9">
        <v>4</v>
      </c>
      <c r="AC61" s="9">
        <v>3</v>
      </c>
      <c r="AD61" s="9">
        <v>3</v>
      </c>
      <c r="AE61" s="9">
        <v>2</v>
      </c>
      <c r="AF61" s="9">
        <v>5</v>
      </c>
      <c r="AG61" s="9">
        <v>1</v>
      </c>
      <c r="AH61" s="9">
        <v>0</v>
      </c>
      <c r="AI61" s="9">
        <v>1</v>
      </c>
      <c r="AJ61" s="9">
        <v>2</v>
      </c>
      <c r="AK61" s="9">
        <v>3</v>
      </c>
      <c r="AL61" s="9">
        <v>4</v>
      </c>
      <c r="AM61" s="9">
        <v>7</v>
      </c>
      <c r="AN61" s="9">
        <v>15</v>
      </c>
    </row>
    <row r="62" spans="1:41">
      <c r="A62" s="36">
        <v>450</v>
      </c>
      <c r="B62">
        <v>0</v>
      </c>
      <c r="C62">
        <v>2</v>
      </c>
      <c r="D62">
        <v>1</v>
      </c>
      <c r="E62">
        <v>1</v>
      </c>
      <c r="F62">
        <v>6</v>
      </c>
      <c r="G62">
        <v>0</v>
      </c>
      <c r="H62">
        <v>3</v>
      </c>
      <c r="I62">
        <v>5</v>
      </c>
      <c r="J62">
        <v>1</v>
      </c>
      <c r="K62">
        <v>7</v>
      </c>
      <c r="L62">
        <v>2</v>
      </c>
      <c r="M62">
        <v>3</v>
      </c>
      <c r="P62" s="9">
        <v>6</v>
      </c>
      <c r="Q62" s="9">
        <v>8</v>
      </c>
      <c r="R62" s="9">
        <v>6</v>
      </c>
      <c r="S62" s="9">
        <v>3</v>
      </c>
      <c r="T62" s="9">
        <v>4</v>
      </c>
      <c r="U62" s="9">
        <v>4</v>
      </c>
      <c r="V62" s="9">
        <v>2</v>
      </c>
      <c r="W62" s="9">
        <v>4</v>
      </c>
      <c r="X62" s="9">
        <v>3</v>
      </c>
      <c r="Y62" s="9">
        <v>2</v>
      </c>
      <c r="Z62" s="9">
        <v>5</v>
      </c>
      <c r="AA62" s="9">
        <v>6</v>
      </c>
      <c r="AB62" s="9">
        <v>4</v>
      </c>
      <c r="AC62" s="9">
        <v>3</v>
      </c>
      <c r="AD62" s="9">
        <v>3</v>
      </c>
      <c r="AE62" s="9">
        <v>1</v>
      </c>
      <c r="AF62" s="9">
        <v>5</v>
      </c>
      <c r="AG62" s="9">
        <v>0</v>
      </c>
      <c r="AH62" s="9">
        <v>0</v>
      </c>
      <c r="AI62" s="9">
        <v>0</v>
      </c>
      <c r="AJ62" s="9">
        <v>1</v>
      </c>
      <c r="AK62" s="9">
        <v>1</v>
      </c>
      <c r="AL62" s="9">
        <v>1</v>
      </c>
      <c r="AM62" s="9">
        <v>4</v>
      </c>
      <c r="AN62" s="9">
        <v>19</v>
      </c>
    </row>
    <row r="63" spans="1:41">
      <c r="A63" s="36">
        <v>500</v>
      </c>
      <c r="B63">
        <v>0</v>
      </c>
      <c r="C63">
        <v>0</v>
      </c>
      <c r="D63">
        <v>1</v>
      </c>
      <c r="E63">
        <v>1</v>
      </c>
      <c r="F63">
        <v>5</v>
      </c>
      <c r="G63">
        <v>0</v>
      </c>
      <c r="H63">
        <v>1</v>
      </c>
      <c r="I63">
        <v>6</v>
      </c>
      <c r="J63">
        <v>1</v>
      </c>
      <c r="K63">
        <v>2</v>
      </c>
      <c r="L63">
        <v>1</v>
      </c>
      <c r="M63">
        <v>3</v>
      </c>
      <c r="P63" s="9">
        <v>3</v>
      </c>
      <c r="Q63" s="9">
        <v>11</v>
      </c>
      <c r="R63" s="9">
        <v>2</v>
      </c>
      <c r="S63" s="9">
        <v>5</v>
      </c>
      <c r="T63" s="9">
        <v>4</v>
      </c>
      <c r="U63" s="9">
        <v>4</v>
      </c>
      <c r="V63" s="9">
        <v>1</v>
      </c>
      <c r="W63" s="9">
        <v>4</v>
      </c>
      <c r="X63" s="9">
        <v>3</v>
      </c>
      <c r="Y63" s="9">
        <v>1</v>
      </c>
      <c r="Z63" s="9">
        <v>6</v>
      </c>
      <c r="AA63" s="9">
        <v>3</v>
      </c>
      <c r="AB63" s="9">
        <v>4</v>
      </c>
      <c r="AC63" s="9">
        <v>2</v>
      </c>
      <c r="AD63" s="9">
        <v>2</v>
      </c>
      <c r="AE63" s="9">
        <v>0</v>
      </c>
      <c r="AF63" s="9">
        <v>3</v>
      </c>
      <c r="AG63" s="9">
        <v>0</v>
      </c>
      <c r="AH63" s="9">
        <v>0</v>
      </c>
      <c r="AI63" s="9">
        <v>0</v>
      </c>
      <c r="AJ63" s="9">
        <v>1</v>
      </c>
      <c r="AK63" s="9">
        <v>2</v>
      </c>
      <c r="AL63" s="9">
        <v>1</v>
      </c>
      <c r="AM63" s="9">
        <v>2</v>
      </c>
      <c r="AN63" s="9">
        <v>15</v>
      </c>
    </row>
    <row r="64" spans="1:41">
      <c r="A64" s="36">
        <v>550</v>
      </c>
      <c r="B64">
        <v>0</v>
      </c>
      <c r="C64">
        <v>0</v>
      </c>
      <c r="D64">
        <v>0</v>
      </c>
      <c r="E64">
        <v>1</v>
      </c>
      <c r="F64">
        <v>5</v>
      </c>
      <c r="G64">
        <v>0</v>
      </c>
      <c r="H64">
        <v>3</v>
      </c>
      <c r="I64">
        <v>2</v>
      </c>
      <c r="J64">
        <v>1</v>
      </c>
      <c r="K64">
        <v>1</v>
      </c>
      <c r="L64">
        <v>3</v>
      </c>
      <c r="M64">
        <v>4</v>
      </c>
      <c r="P64" s="9">
        <v>0</v>
      </c>
      <c r="Q64" s="9">
        <v>8</v>
      </c>
      <c r="R64" s="9">
        <v>2</v>
      </c>
      <c r="S64" s="9">
        <v>2</v>
      </c>
      <c r="T64" s="9">
        <v>3</v>
      </c>
      <c r="U64" s="9">
        <v>4</v>
      </c>
      <c r="V64" s="9">
        <v>1</v>
      </c>
      <c r="W64" s="9">
        <v>3</v>
      </c>
      <c r="X64" s="9">
        <v>3</v>
      </c>
      <c r="Y64" s="9">
        <v>0</v>
      </c>
      <c r="Z64" s="9">
        <v>4</v>
      </c>
      <c r="AA64" s="9">
        <v>5</v>
      </c>
      <c r="AB64" s="9">
        <v>3</v>
      </c>
      <c r="AC64" s="9">
        <v>2</v>
      </c>
      <c r="AD64" s="9">
        <v>2</v>
      </c>
      <c r="AE64" s="9">
        <v>0</v>
      </c>
      <c r="AF64" s="9">
        <v>2</v>
      </c>
      <c r="AG64" s="9">
        <v>0</v>
      </c>
      <c r="AH64" s="9">
        <v>0</v>
      </c>
      <c r="AI64" s="9">
        <v>0</v>
      </c>
      <c r="AJ64" s="9">
        <v>1</v>
      </c>
      <c r="AK64" s="9">
        <v>1</v>
      </c>
      <c r="AL64" s="9">
        <v>0</v>
      </c>
      <c r="AM64" s="9">
        <v>3</v>
      </c>
      <c r="AN64" s="9">
        <v>12</v>
      </c>
    </row>
    <row r="65" spans="1:40">
      <c r="A65" s="36">
        <v>600</v>
      </c>
      <c r="B65">
        <v>0</v>
      </c>
      <c r="C65">
        <v>0</v>
      </c>
      <c r="D65">
        <v>0</v>
      </c>
      <c r="E65">
        <v>0</v>
      </c>
      <c r="F65">
        <v>5</v>
      </c>
      <c r="G65">
        <v>0</v>
      </c>
      <c r="H65">
        <v>1</v>
      </c>
      <c r="I65">
        <v>2</v>
      </c>
      <c r="J65">
        <v>1</v>
      </c>
      <c r="K65">
        <v>0</v>
      </c>
      <c r="L65">
        <v>1</v>
      </c>
      <c r="M65">
        <v>4</v>
      </c>
      <c r="P65" s="9">
        <v>0</v>
      </c>
      <c r="Q65" s="9">
        <v>5</v>
      </c>
      <c r="R65" s="9">
        <v>1</v>
      </c>
      <c r="S65" s="9">
        <v>1</v>
      </c>
      <c r="T65" s="9">
        <v>1</v>
      </c>
      <c r="U65" s="9">
        <v>5</v>
      </c>
      <c r="V65" s="9">
        <v>1</v>
      </c>
      <c r="W65" s="9">
        <v>2</v>
      </c>
      <c r="X65" s="9">
        <v>2</v>
      </c>
      <c r="Y65" s="9">
        <v>0</v>
      </c>
      <c r="Z65" s="9">
        <v>3</v>
      </c>
      <c r="AA65" s="9">
        <v>2</v>
      </c>
      <c r="AB65" s="9">
        <v>2</v>
      </c>
      <c r="AC65" s="9">
        <v>1</v>
      </c>
      <c r="AD65" s="9">
        <v>2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1</v>
      </c>
      <c r="AK65" s="9">
        <v>0</v>
      </c>
      <c r="AL65" s="9">
        <v>0</v>
      </c>
      <c r="AM65" s="9">
        <v>2</v>
      </c>
      <c r="AN65" s="9">
        <v>5</v>
      </c>
    </row>
    <row r="66" spans="1:40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</row>
    <row r="68" spans="1:40">
      <c r="A68" s="13" t="s">
        <v>155</v>
      </c>
      <c r="B68" s="13" t="s">
        <v>206</v>
      </c>
      <c r="C68" s="13"/>
      <c r="D68" s="37"/>
      <c r="E68" s="13" t="s">
        <v>80</v>
      </c>
      <c r="F68" s="13" t="s">
        <v>207</v>
      </c>
      <c r="G68" s="13"/>
      <c r="I68" s="13" t="s">
        <v>204</v>
      </c>
      <c r="J68" s="13" t="s">
        <v>208</v>
      </c>
      <c r="K68" s="13"/>
      <c r="L68" s="37"/>
      <c r="M68" s="13" t="s">
        <v>205</v>
      </c>
      <c r="N68" s="13" t="s">
        <v>209</v>
      </c>
      <c r="O68" s="13"/>
    </row>
    <row r="69" spans="1:40">
      <c r="A69" s="13"/>
      <c r="B69" s="13" t="s">
        <v>0</v>
      </c>
      <c r="C69" s="13" t="s">
        <v>83</v>
      </c>
      <c r="D69" s="37"/>
      <c r="E69" s="13"/>
      <c r="F69" s="13" t="s">
        <v>0</v>
      </c>
      <c r="G69" s="13" t="s">
        <v>83</v>
      </c>
      <c r="I69" s="13"/>
      <c r="J69" s="13" t="s">
        <v>0</v>
      </c>
      <c r="K69" s="13" t="s">
        <v>83</v>
      </c>
      <c r="L69" s="37"/>
      <c r="M69" s="13"/>
      <c r="N69" s="13" t="s">
        <v>0</v>
      </c>
      <c r="O69" s="13" t="s">
        <v>83</v>
      </c>
    </row>
    <row r="70" spans="1:40">
      <c r="B70">
        <v>385.66690549569603</v>
      </c>
      <c r="C70">
        <v>5322.1063526281896</v>
      </c>
      <c r="F70">
        <v>245.63728096026099</v>
      </c>
      <c r="G70">
        <v>550.60711756988303</v>
      </c>
      <c r="J70">
        <v>134.64851580677501</v>
      </c>
      <c r="K70">
        <v>235.137540405647</v>
      </c>
      <c r="N70">
        <v>1638</v>
      </c>
      <c r="O70">
        <v>840</v>
      </c>
    </row>
    <row r="71" spans="1:40">
      <c r="B71">
        <v>770.48942050225003</v>
      </c>
      <c r="C71">
        <v>4955.9060508324501</v>
      </c>
      <c r="F71">
        <v>312.75589224903001</v>
      </c>
      <c r="G71">
        <v>490.07931087735602</v>
      </c>
      <c r="J71">
        <v>178.65536554534199</v>
      </c>
      <c r="K71">
        <v>212.67345928633401</v>
      </c>
      <c r="N71">
        <v>1191</v>
      </c>
      <c r="O71">
        <v>851</v>
      </c>
    </row>
    <row r="72" spans="1:40">
      <c r="B72">
        <v>477.51113281445799</v>
      </c>
      <c r="C72">
        <v>4100.6926181258004</v>
      </c>
      <c r="F72">
        <v>346.53804597176003</v>
      </c>
      <c r="G72">
        <v>741.94292331402801</v>
      </c>
      <c r="J72">
        <v>145.76304643561099</v>
      </c>
      <c r="K72">
        <v>276.18794244513498</v>
      </c>
      <c r="N72">
        <v>1033</v>
      </c>
      <c r="O72">
        <v>1187</v>
      </c>
    </row>
    <row r="73" spans="1:40">
      <c r="B73">
        <v>1970.0078720178799</v>
      </c>
      <c r="C73">
        <v>2323.1926633819198</v>
      </c>
      <c r="F73">
        <v>506.55398628347302</v>
      </c>
      <c r="G73">
        <v>499.27131215657602</v>
      </c>
      <c r="J73">
        <v>167.568400758227</v>
      </c>
      <c r="K73">
        <v>198.801075072316</v>
      </c>
      <c r="N73">
        <v>978</v>
      </c>
      <c r="O73">
        <v>1261</v>
      </c>
    </row>
    <row r="74" spans="1:40">
      <c r="B74">
        <v>3594.7775935351801</v>
      </c>
      <c r="C74" s="47">
        <v>1926.57795348171</v>
      </c>
      <c r="D74" s="10" t="s">
        <v>96</v>
      </c>
      <c r="F74">
        <v>605.96295786618396</v>
      </c>
      <c r="G74" s="47">
        <v>491.31210818098799</v>
      </c>
      <c r="H74" s="10" t="s">
        <v>96</v>
      </c>
      <c r="J74">
        <v>263.650626389634</v>
      </c>
      <c r="K74" s="47">
        <v>243.24088903426201</v>
      </c>
      <c r="L74" s="10" t="s">
        <v>96</v>
      </c>
      <c r="N74">
        <v>2312</v>
      </c>
      <c r="O74" s="47">
        <v>679</v>
      </c>
      <c r="P74" s="10" t="s">
        <v>96</v>
      </c>
    </row>
    <row r="75" spans="1:40">
      <c r="B75">
        <v>790.10932716342199</v>
      </c>
      <c r="C75">
        <v>3051.5093758233002</v>
      </c>
      <c r="F75">
        <v>333.59407609798097</v>
      </c>
      <c r="G75">
        <v>905.76900440847203</v>
      </c>
      <c r="J75">
        <v>137.936086040813</v>
      </c>
      <c r="K75">
        <v>276.95223803675998</v>
      </c>
      <c r="N75">
        <v>1020</v>
      </c>
      <c r="O75">
        <v>1526</v>
      </c>
    </row>
    <row r="76" spans="1:40">
      <c r="B76">
        <v>2746.3606889923999</v>
      </c>
      <c r="C76">
        <v>1550.7909140765801</v>
      </c>
      <c r="F76">
        <v>574.41963100237297</v>
      </c>
      <c r="G76">
        <v>471.88302817771898</v>
      </c>
      <c r="J76">
        <v>174.96789397531501</v>
      </c>
      <c r="K76">
        <v>186.690287307114</v>
      </c>
      <c r="N76">
        <v>602</v>
      </c>
      <c r="O76">
        <v>901</v>
      </c>
    </row>
    <row r="77" spans="1:40">
      <c r="B77">
        <v>3732.1526891948502</v>
      </c>
      <c r="C77" s="47">
        <v>1986.6390019246001</v>
      </c>
      <c r="D77" s="10" t="s">
        <v>96</v>
      </c>
      <c r="F77">
        <v>595.04648777469902</v>
      </c>
      <c r="G77" s="47">
        <v>420.26439405915102</v>
      </c>
      <c r="H77" s="10" t="s">
        <v>96</v>
      </c>
      <c r="J77">
        <v>251.999345350672</v>
      </c>
      <c r="K77" s="47">
        <v>174.89016161151201</v>
      </c>
      <c r="L77" s="10" t="s">
        <v>96</v>
      </c>
      <c r="N77">
        <v>707</v>
      </c>
      <c r="O77" s="47">
        <v>1073</v>
      </c>
      <c r="P77" s="10" t="s">
        <v>96</v>
      </c>
    </row>
    <row r="78" spans="1:40">
      <c r="B78">
        <v>1279.5272935998701</v>
      </c>
      <c r="C78">
        <v>2045.6482613711801</v>
      </c>
      <c r="F78">
        <v>370.61826384616398</v>
      </c>
      <c r="G78">
        <v>535.61685361926504</v>
      </c>
      <c r="J78">
        <v>160.67160871686599</v>
      </c>
      <c r="K78">
        <v>202.71662645747699</v>
      </c>
      <c r="N78">
        <v>419</v>
      </c>
      <c r="O78">
        <v>631</v>
      </c>
    </row>
    <row r="79" spans="1:40">
      <c r="B79">
        <v>2191.2262044100198</v>
      </c>
      <c r="C79">
        <v>2845.2537059084202</v>
      </c>
      <c r="F79">
        <v>455.49738805586202</v>
      </c>
      <c r="G79">
        <v>333.26212206762</v>
      </c>
      <c r="J79">
        <v>179.790229963911</v>
      </c>
      <c r="K79">
        <v>165.103250310997</v>
      </c>
      <c r="N79">
        <v>2647</v>
      </c>
      <c r="O79">
        <v>579</v>
      </c>
    </row>
    <row r="80" spans="1:40">
      <c r="B80">
        <v>4266.9642595129899</v>
      </c>
      <c r="C80">
        <v>1824.8108845685499</v>
      </c>
      <c r="F80">
        <v>507.44329993291302</v>
      </c>
      <c r="G80">
        <v>475.389895494972</v>
      </c>
      <c r="J80">
        <v>183.20629907699799</v>
      </c>
      <c r="K80">
        <v>235.22401671498901</v>
      </c>
      <c r="N80">
        <v>1495</v>
      </c>
      <c r="O80">
        <v>4249</v>
      </c>
    </row>
    <row r="81" spans="2:16">
      <c r="B81">
        <v>2688.4530764148799</v>
      </c>
      <c r="C81">
        <v>3550.3370370859502</v>
      </c>
      <c r="F81">
        <v>455.98584166059197</v>
      </c>
      <c r="G81">
        <v>546.98200355783695</v>
      </c>
      <c r="J81">
        <v>180.23590975491899</v>
      </c>
      <c r="K81">
        <v>204.242337892178</v>
      </c>
      <c r="N81">
        <v>578</v>
      </c>
      <c r="O81">
        <v>1078</v>
      </c>
    </row>
    <row r="82" spans="2:16">
      <c r="C82">
        <v>2003.39462899368</v>
      </c>
      <c r="G82">
        <v>559.91106078660403</v>
      </c>
      <c r="K82">
        <v>269.09024735202399</v>
      </c>
      <c r="O82">
        <v>2325</v>
      </c>
    </row>
    <row r="83" spans="2:16">
      <c r="C83">
        <v>1558.22449268381</v>
      </c>
      <c r="G83">
        <v>425.55591490088199</v>
      </c>
      <c r="K83">
        <v>158.99426607073099</v>
      </c>
      <c r="O83">
        <v>1150</v>
      </c>
    </row>
    <row r="84" spans="2:16">
      <c r="C84" s="47">
        <v>1332.0778423916599</v>
      </c>
      <c r="D84" s="10" t="s">
        <v>96</v>
      </c>
      <c r="G84" s="47">
        <v>522.35541178871199</v>
      </c>
      <c r="H84" s="10" t="s">
        <v>96</v>
      </c>
      <c r="K84" s="47">
        <v>229.022160456206</v>
      </c>
      <c r="L84" s="10" t="s">
        <v>96</v>
      </c>
      <c r="O84" s="47">
        <v>2595</v>
      </c>
      <c r="P84" s="10" t="s">
        <v>96</v>
      </c>
    </row>
    <row r="85" spans="2:16">
      <c r="C85">
        <v>2560.4253376449201</v>
      </c>
      <c r="G85">
        <v>304.04525730020299</v>
      </c>
      <c r="K85">
        <v>119.514484447473</v>
      </c>
      <c r="O85">
        <v>1806</v>
      </c>
    </row>
    <row r="86" spans="2:16">
      <c r="C86">
        <v>2372.37764448707</v>
      </c>
      <c r="G86">
        <v>667.00504826974202</v>
      </c>
      <c r="K86">
        <v>286.22004129326598</v>
      </c>
      <c r="O86">
        <v>1137</v>
      </c>
    </row>
    <row r="87" spans="2:16">
      <c r="C87">
        <v>873.602745439552</v>
      </c>
      <c r="G87">
        <v>243.39799566485399</v>
      </c>
      <c r="K87">
        <v>134.578137395483</v>
      </c>
      <c r="O87">
        <v>1184</v>
      </c>
    </row>
    <row r="88" spans="2:16">
      <c r="C88">
        <v>3458.6133227601299</v>
      </c>
      <c r="G88">
        <v>271.60953348226798</v>
      </c>
      <c r="K88">
        <v>117.664726778431</v>
      </c>
      <c r="O88">
        <v>1933</v>
      </c>
    </row>
    <row r="89" spans="2:16">
      <c r="C89" s="47">
        <v>2465.3824017202101</v>
      </c>
      <c r="D89" s="10" t="s">
        <v>96</v>
      </c>
      <c r="G89" s="47">
        <v>446.92792068911302</v>
      </c>
      <c r="H89" s="10" t="s">
        <v>96</v>
      </c>
      <c r="K89" s="47">
        <v>151.75233519600999</v>
      </c>
      <c r="L89" s="10" t="s">
        <v>96</v>
      </c>
      <c r="O89" s="47">
        <v>2108</v>
      </c>
      <c r="P89" s="10" t="s">
        <v>96</v>
      </c>
    </row>
    <row r="90" spans="2:16">
      <c r="C90" s="47">
        <v>899.61901880775895</v>
      </c>
      <c r="D90" s="10" t="s">
        <v>96</v>
      </c>
      <c r="G90" s="47">
        <v>427.96864402695201</v>
      </c>
      <c r="H90" s="10" t="s">
        <v>96</v>
      </c>
      <c r="K90" s="47">
        <v>186.15184789355601</v>
      </c>
      <c r="L90" s="10" t="s">
        <v>96</v>
      </c>
      <c r="O90" s="47">
        <v>1022</v>
      </c>
      <c r="P90" s="10" t="s">
        <v>96</v>
      </c>
    </row>
    <row r="91" spans="2:16">
      <c r="C91">
        <v>2631.93002258762</v>
      </c>
      <c r="G91">
        <v>374.90204325626001</v>
      </c>
      <c r="K91">
        <v>178.72737387706701</v>
      </c>
      <c r="O91">
        <v>2439</v>
      </c>
    </row>
    <row r="92" spans="2:16">
      <c r="C92">
        <v>1606.8949200131699</v>
      </c>
      <c r="G92">
        <v>417.30167849344701</v>
      </c>
      <c r="K92">
        <v>160.20092291327299</v>
      </c>
      <c r="O92">
        <v>1423</v>
      </c>
    </row>
    <row r="93" spans="2:16">
      <c r="C93">
        <v>2709.0969793576</v>
      </c>
      <c r="G93">
        <v>627.09725575107598</v>
      </c>
      <c r="K93">
        <v>222.85042703909301</v>
      </c>
      <c r="O93">
        <v>468</v>
      </c>
    </row>
    <row r="94" spans="2:16">
      <c r="C94" s="17">
        <v>8894.7299903425301</v>
      </c>
      <c r="D94" s="10" t="s">
        <v>96</v>
      </c>
      <c r="G94" s="17">
        <v>666.06146114522596</v>
      </c>
      <c r="H94" s="10" t="s">
        <v>96</v>
      </c>
      <c r="K94" s="17">
        <v>315.505584290976</v>
      </c>
      <c r="L94" s="10" t="s">
        <v>96</v>
      </c>
      <c r="O94" s="17">
        <v>1574</v>
      </c>
      <c r="P94" s="10" t="s">
        <v>96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101"/>
  <sheetViews>
    <sheetView workbookViewId="0">
      <selection activeCell="C12" sqref="C12"/>
    </sheetView>
  </sheetViews>
  <sheetFormatPr defaultColWidth="10.77734375" defaultRowHeight="14.4"/>
  <cols>
    <col min="1" max="16384" width="10.77734375" style="29"/>
  </cols>
  <sheetData>
    <row r="2" spans="1:14">
      <c r="A2" s="30" t="s">
        <v>167</v>
      </c>
      <c r="B2" s="30" t="s">
        <v>110</v>
      </c>
      <c r="C2" s="30"/>
      <c r="D2" s="30"/>
      <c r="E2" s="28"/>
      <c r="F2" s="30" t="s">
        <v>168</v>
      </c>
      <c r="G2" s="30" t="s">
        <v>111</v>
      </c>
      <c r="H2" s="30"/>
      <c r="I2" s="30"/>
      <c r="K2" s="30" t="s">
        <v>169</v>
      </c>
      <c r="L2" s="30" t="s">
        <v>113</v>
      </c>
      <c r="M2" s="30"/>
      <c r="N2" s="30"/>
    </row>
    <row r="3" spans="1:14">
      <c r="A3" s="30"/>
      <c r="B3" s="30" t="s">
        <v>0</v>
      </c>
      <c r="C3" s="30" t="s">
        <v>1</v>
      </c>
      <c r="D3" s="30" t="s">
        <v>2</v>
      </c>
      <c r="E3" s="28"/>
      <c r="F3" s="30"/>
      <c r="G3" s="30" t="s">
        <v>0</v>
      </c>
      <c r="H3" s="30" t="s">
        <v>1</v>
      </c>
      <c r="I3" s="30" t="s">
        <v>2</v>
      </c>
      <c r="K3" s="30"/>
      <c r="L3" s="30" t="s">
        <v>0</v>
      </c>
      <c r="M3" s="30" t="s">
        <v>1</v>
      </c>
      <c r="N3" s="30" t="s">
        <v>2</v>
      </c>
    </row>
    <row r="4" spans="1:14">
      <c r="B4" s="31">
        <v>456</v>
      </c>
      <c r="C4" s="31">
        <v>461</v>
      </c>
      <c r="D4" s="31">
        <v>518</v>
      </c>
      <c r="E4" s="31"/>
      <c r="F4" s="31"/>
      <c r="G4" s="31">
        <v>50</v>
      </c>
      <c r="H4" s="31">
        <v>50</v>
      </c>
      <c r="I4" s="31">
        <v>25</v>
      </c>
      <c r="L4" s="31">
        <v>41.25</v>
      </c>
      <c r="M4" s="31">
        <v>68.75</v>
      </c>
      <c r="N4" s="31">
        <v>36</v>
      </c>
    </row>
    <row r="5" spans="1:14">
      <c r="B5" s="31">
        <v>383</v>
      </c>
      <c r="C5" s="31">
        <v>299</v>
      </c>
      <c r="D5" s="31">
        <v>362</v>
      </c>
      <c r="E5" s="31"/>
      <c r="F5" s="31"/>
      <c r="G5" s="31">
        <v>50</v>
      </c>
      <c r="H5" s="31">
        <v>50</v>
      </c>
      <c r="I5" s="31">
        <v>50</v>
      </c>
      <c r="L5" s="31">
        <v>17.5</v>
      </c>
      <c r="M5" s="31">
        <v>42.5</v>
      </c>
      <c r="N5" s="31">
        <v>51</v>
      </c>
    </row>
    <row r="6" spans="1:14">
      <c r="B6" s="31">
        <v>563</v>
      </c>
      <c r="C6" s="31">
        <v>365</v>
      </c>
      <c r="D6" s="31">
        <v>474</v>
      </c>
      <c r="E6" s="31"/>
      <c r="F6" s="31"/>
      <c r="G6" s="31">
        <v>50</v>
      </c>
      <c r="H6" s="31">
        <v>50</v>
      </c>
      <c r="I6" s="31">
        <v>50</v>
      </c>
      <c r="L6" s="31">
        <v>21.25</v>
      </c>
      <c r="M6" s="31">
        <v>42.5</v>
      </c>
      <c r="N6" s="31">
        <v>35</v>
      </c>
    </row>
    <row r="7" spans="1:14">
      <c r="B7" s="31">
        <v>452</v>
      </c>
      <c r="C7" s="32">
        <v>124</v>
      </c>
      <c r="D7" s="31">
        <v>374</v>
      </c>
      <c r="E7" s="31"/>
      <c r="F7" s="31"/>
      <c r="G7" s="31">
        <v>25</v>
      </c>
      <c r="H7" s="31">
        <v>150</v>
      </c>
      <c r="I7" s="31">
        <v>50</v>
      </c>
      <c r="L7" s="31">
        <v>33.75</v>
      </c>
      <c r="M7" s="32">
        <v>26.25</v>
      </c>
      <c r="N7" s="31">
        <v>20</v>
      </c>
    </row>
    <row r="8" spans="1:14">
      <c r="B8" s="31">
        <v>218</v>
      </c>
      <c r="C8" s="31">
        <v>351</v>
      </c>
      <c r="D8" s="31">
        <v>207</v>
      </c>
      <c r="E8" s="31"/>
      <c r="F8" s="31"/>
      <c r="G8" s="31">
        <v>100</v>
      </c>
      <c r="H8" s="31">
        <v>75</v>
      </c>
      <c r="I8" s="31">
        <v>75</v>
      </c>
      <c r="L8" s="31">
        <v>7</v>
      </c>
      <c r="M8" s="31">
        <v>10</v>
      </c>
      <c r="N8" s="31">
        <v>26</v>
      </c>
    </row>
    <row r="9" spans="1:14">
      <c r="B9" s="31">
        <v>224</v>
      </c>
      <c r="C9" s="31"/>
      <c r="D9" s="31"/>
      <c r="E9" s="31"/>
      <c r="F9" s="31"/>
      <c r="G9" s="31">
        <v>100</v>
      </c>
      <c r="H9" s="31"/>
      <c r="I9" s="31"/>
      <c r="L9" s="31"/>
      <c r="M9" s="31"/>
      <c r="N9" s="31"/>
    </row>
    <row r="10" spans="1:14">
      <c r="B10" s="31">
        <v>412</v>
      </c>
      <c r="C10" s="31">
        <v>294</v>
      </c>
      <c r="D10" s="31">
        <v>305</v>
      </c>
      <c r="E10" s="31"/>
      <c r="F10" s="31"/>
      <c r="G10" s="31">
        <v>50</v>
      </c>
      <c r="H10" s="31">
        <v>25</v>
      </c>
      <c r="I10" s="31">
        <v>75</v>
      </c>
      <c r="L10" s="31">
        <v>33.75</v>
      </c>
      <c r="M10" s="31">
        <v>62.5</v>
      </c>
      <c r="N10" s="31">
        <v>45</v>
      </c>
    </row>
    <row r="11" spans="1:14">
      <c r="B11" s="31"/>
      <c r="C11" s="31">
        <v>291</v>
      </c>
      <c r="D11" s="31">
        <v>308</v>
      </c>
      <c r="E11" s="31"/>
      <c r="F11" s="31"/>
      <c r="G11" s="31"/>
      <c r="H11" s="31">
        <v>75</v>
      </c>
      <c r="I11" s="31">
        <v>75</v>
      </c>
      <c r="L11" s="31"/>
      <c r="M11" s="31">
        <v>35</v>
      </c>
      <c r="N11" s="31">
        <v>18</v>
      </c>
    </row>
    <row r="12" spans="1:14">
      <c r="B12" s="31">
        <v>356</v>
      </c>
      <c r="C12" s="31">
        <v>440</v>
      </c>
      <c r="D12" s="31">
        <v>346</v>
      </c>
      <c r="E12" s="31"/>
      <c r="F12" s="31"/>
      <c r="G12" s="31">
        <v>50</v>
      </c>
      <c r="H12" s="31">
        <v>25</v>
      </c>
      <c r="I12" s="31">
        <v>25</v>
      </c>
      <c r="L12" s="31">
        <v>36.25</v>
      </c>
      <c r="M12" s="31">
        <v>35</v>
      </c>
      <c r="N12" s="31">
        <v>23</v>
      </c>
    </row>
    <row r="13" spans="1:14">
      <c r="B13" s="31">
        <v>418</v>
      </c>
      <c r="C13" s="31">
        <v>360</v>
      </c>
      <c r="D13" s="31">
        <v>494</v>
      </c>
      <c r="E13" s="31"/>
      <c r="F13" s="31"/>
      <c r="G13" s="31">
        <v>25</v>
      </c>
      <c r="H13" s="31">
        <v>50</v>
      </c>
      <c r="I13" s="31">
        <v>25</v>
      </c>
      <c r="L13" s="31">
        <v>18.75</v>
      </c>
      <c r="M13" s="31">
        <v>31.25</v>
      </c>
      <c r="N13" s="31">
        <v>48</v>
      </c>
    </row>
    <row r="14" spans="1:14">
      <c r="B14" s="31">
        <v>239</v>
      </c>
      <c r="C14" s="31">
        <v>195</v>
      </c>
      <c r="D14" s="31">
        <v>167</v>
      </c>
      <c r="E14" s="31"/>
      <c r="F14" s="31"/>
      <c r="G14" s="31">
        <v>125</v>
      </c>
      <c r="H14" s="31">
        <v>125</v>
      </c>
      <c r="I14" s="31">
        <v>75</v>
      </c>
      <c r="L14" s="31">
        <v>15</v>
      </c>
      <c r="M14" s="31">
        <v>7.5</v>
      </c>
      <c r="N14" s="31">
        <v>27.5</v>
      </c>
    </row>
    <row r="15" spans="1:14">
      <c r="B15" s="31">
        <v>432</v>
      </c>
      <c r="C15" s="31">
        <v>327</v>
      </c>
      <c r="D15" s="31"/>
      <c r="E15" s="31"/>
      <c r="F15" s="31"/>
      <c r="G15" s="31">
        <v>25</v>
      </c>
      <c r="H15" s="31">
        <v>50</v>
      </c>
      <c r="I15" s="31"/>
      <c r="L15" s="31">
        <v>22.5</v>
      </c>
      <c r="M15" s="31">
        <v>31.25</v>
      </c>
      <c r="N15" s="31"/>
    </row>
    <row r="16" spans="1:14">
      <c r="B16" s="31"/>
      <c r="C16" s="31"/>
      <c r="D16" s="31">
        <v>66.8</v>
      </c>
      <c r="E16" s="31"/>
      <c r="F16" s="31"/>
      <c r="G16" s="31"/>
      <c r="H16" s="31"/>
      <c r="I16" s="31">
        <v>175</v>
      </c>
      <c r="L16" s="31"/>
      <c r="M16" s="31"/>
      <c r="N16" s="31">
        <v>21.25</v>
      </c>
    </row>
    <row r="17" spans="1:24">
      <c r="B17" s="31">
        <v>344</v>
      </c>
      <c r="C17" s="31">
        <v>447</v>
      </c>
      <c r="D17" s="31">
        <v>146</v>
      </c>
      <c r="E17" s="31"/>
      <c r="F17" s="31"/>
      <c r="G17" s="31">
        <v>25</v>
      </c>
      <c r="H17" s="31">
        <v>50</v>
      </c>
      <c r="I17" s="31">
        <v>175</v>
      </c>
      <c r="L17" s="31">
        <v>23.75</v>
      </c>
      <c r="M17" s="31">
        <v>23.75</v>
      </c>
      <c r="N17" s="31">
        <v>32.5</v>
      </c>
    </row>
    <row r="18" spans="1:24">
      <c r="B18" s="31">
        <v>349</v>
      </c>
      <c r="C18" s="31">
        <v>275</v>
      </c>
      <c r="D18" s="31">
        <v>78</v>
      </c>
      <c r="E18" s="31"/>
      <c r="F18" s="31"/>
      <c r="G18" s="31">
        <v>50</v>
      </c>
      <c r="H18" s="31">
        <v>50</v>
      </c>
      <c r="I18" s="31">
        <v>225</v>
      </c>
      <c r="L18" s="31">
        <v>43.75</v>
      </c>
      <c r="M18" s="31">
        <v>66.25</v>
      </c>
      <c r="N18" s="31">
        <v>10</v>
      </c>
    </row>
    <row r="19" spans="1:24">
      <c r="B19" s="31">
        <v>441</v>
      </c>
      <c r="C19" s="31">
        <v>181.7</v>
      </c>
      <c r="D19" s="31">
        <v>228</v>
      </c>
      <c r="E19" s="31"/>
      <c r="F19" s="31"/>
      <c r="G19" s="31">
        <v>25</v>
      </c>
      <c r="H19" s="31">
        <v>50</v>
      </c>
      <c r="I19" s="31">
        <v>50</v>
      </c>
      <c r="L19" s="31">
        <v>32.5</v>
      </c>
      <c r="M19" s="31">
        <v>65</v>
      </c>
      <c r="N19" s="31">
        <v>60</v>
      </c>
    </row>
    <row r="20" spans="1:24">
      <c r="B20" s="31">
        <v>251</v>
      </c>
      <c r="C20" s="31">
        <v>157</v>
      </c>
      <c r="D20" s="31">
        <v>186</v>
      </c>
      <c r="E20" s="31"/>
      <c r="F20" s="31"/>
      <c r="G20" s="31">
        <v>50</v>
      </c>
      <c r="H20" s="31">
        <v>125</v>
      </c>
      <c r="I20" s="31">
        <v>100</v>
      </c>
      <c r="L20" s="31">
        <v>52.5</v>
      </c>
      <c r="M20" s="31">
        <v>37.5</v>
      </c>
      <c r="N20" s="31">
        <v>47.5</v>
      </c>
    </row>
    <row r="21" spans="1:24">
      <c r="B21" s="31">
        <v>250</v>
      </c>
      <c r="C21" s="31">
        <v>339</v>
      </c>
      <c r="D21" s="31">
        <v>108</v>
      </c>
      <c r="E21" s="31"/>
      <c r="F21" s="31"/>
      <c r="G21" s="31">
        <v>75</v>
      </c>
      <c r="H21" s="31">
        <v>125</v>
      </c>
      <c r="I21" s="31">
        <v>150</v>
      </c>
      <c r="L21" s="31">
        <v>50</v>
      </c>
      <c r="M21" s="31">
        <v>41.25</v>
      </c>
      <c r="N21" s="31">
        <v>20</v>
      </c>
    </row>
    <row r="22" spans="1:24">
      <c r="B22" s="31"/>
      <c r="C22" s="31">
        <v>189</v>
      </c>
      <c r="D22" s="31">
        <v>71</v>
      </c>
      <c r="E22" s="31"/>
      <c r="F22" s="31"/>
      <c r="G22" s="31"/>
      <c r="H22" s="31">
        <v>100</v>
      </c>
      <c r="I22" s="31">
        <v>125</v>
      </c>
      <c r="L22" s="31"/>
      <c r="M22" s="31">
        <v>32.5</v>
      </c>
      <c r="N22" s="31">
        <v>31.25</v>
      </c>
    </row>
    <row r="23" spans="1:24">
      <c r="B23" s="31">
        <v>553</v>
      </c>
      <c r="C23" s="31"/>
      <c r="D23" s="31"/>
      <c r="E23" s="31"/>
      <c r="F23" s="31"/>
      <c r="G23" s="31">
        <v>25</v>
      </c>
      <c r="H23" s="31"/>
      <c r="I23" s="31"/>
      <c r="L23" s="31">
        <v>26.25</v>
      </c>
      <c r="M23" s="31"/>
      <c r="N23" s="31"/>
    </row>
    <row r="24" spans="1:24">
      <c r="B24" s="31">
        <v>402</v>
      </c>
      <c r="C24" s="31"/>
      <c r="D24" s="31">
        <v>100</v>
      </c>
      <c r="E24" s="31"/>
      <c r="F24" s="31"/>
      <c r="G24" s="31">
        <v>25</v>
      </c>
      <c r="H24" s="31"/>
      <c r="I24" s="31">
        <v>200</v>
      </c>
      <c r="L24" s="31">
        <v>31.25</v>
      </c>
      <c r="M24" s="31"/>
      <c r="N24" s="31">
        <v>48.75</v>
      </c>
    </row>
    <row r="25" spans="1:24">
      <c r="B25" s="31">
        <v>227</v>
      </c>
      <c r="C25" s="31"/>
      <c r="D25" s="31">
        <v>200</v>
      </c>
      <c r="E25" s="31"/>
      <c r="F25" s="31"/>
      <c r="G25" s="31">
        <v>50</v>
      </c>
      <c r="H25" s="31"/>
      <c r="I25" s="31">
        <v>100</v>
      </c>
      <c r="L25" s="31">
        <v>26.25</v>
      </c>
      <c r="M25" s="31"/>
      <c r="N25" s="31">
        <v>36.25</v>
      </c>
    </row>
    <row r="26" spans="1:24">
      <c r="B26" s="31">
        <v>528</v>
      </c>
      <c r="C26" s="31"/>
      <c r="D26" s="31"/>
      <c r="E26" s="31"/>
      <c r="F26" s="31"/>
      <c r="G26" s="31">
        <v>50</v>
      </c>
      <c r="H26" s="31"/>
      <c r="I26" s="31"/>
      <c r="L26" s="31">
        <v>20</v>
      </c>
      <c r="M26" s="31"/>
      <c r="N26" s="31"/>
    </row>
    <row r="27" spans="1:24">
      <c r="B27" s="31">
        <v>288</v>
      </c>
      <c r="C27" s="31"/>
      <c r="D27" s="31"/>
      <c r="E27" s="31"/>
      <c r="F27" s="31"/>
      <c r="G27" s="31">
        <v>50</v>
      </c>
      <c r="H27" s="31"/>
      <c r="I27" s="31"/>
      <c r="L27" s="31">
        <v>40</v>
      </c>
      <c r="M27" s="31"/>
      <c r="N27" s="31"/>
    </row>
    <row r="28" spans="1:24">
      <c r="B28" s="31"/>
      <c r="C28" s="31"/>
      <c r="D28" s="31"/>
      <c r="E28" s="31"/>
      <c r="F28" s="31"/>
      <c r="G28" s="31"/>
      <c r="H28" s="31"/>
      <c r="I28" s="31"/>
      <c r="L28" s="31"/>
      <c r="M28" s="31"/>
      <c r="N28" s="31"/>
    </row>
    <row r="31" spans="1:24">
      <c r="X31" s="33"/>
    </row>
    <row r="32" spans="1:24">
      <c r="A32" s="28" t="s">
        <v>170</v>
      </c>
      <c r="B32" s="28" t="s">
        <v>114</v>
      </c>
      <c r="C32" s="28"/>
      <c r="X32" s="33"/>
    </row>
    <row r="33" spans="2:24">
      <c r="B33" s="13" t="s">
        <v>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27"/>
    </row>
    <row r="34" spans="2:24">
      <c r="B34" s="13" t="s">
        <v>27</v>
      </c>
      <c r="C34" s="13" t="s">
        <v>28</v>
      </c>
      <c r="D34" s="13" t="s">
        <v>30</v>
      </c>
      <c r="E34" s="13" t="s">
        <v>31</v>
      </c>
      <c r="F34" s="13" t="s">
        <v>32</v>
      </c>
      <c r="G34" s="13" t="s">
        <v>33</v>
      </c>
      <c r="H34" s="13" t="s">
        <v>34</v>
      </c>
      <c r="I34" s="13" t="s">
        <v>35</v>
      </c>
      <c r="J34" s="13" t="s">
        <v>36</v>
      </c>
      <c r="K34" s="13" t="s">
        <v>37</v>
      </c>
      <c r="L34" s="13" t="s">
        <v>38</v>
      </c>
      <c r="M34" s="13" t="s">
        <v>39</v>
      </c>
      <c r="N34" s="13" t="s">
        <v>40</v>
      </c>
      <c r="O34" s="13" t="s">
        <v>41</v>
      </c>
      <c r="P34" s="13" t="s">
        <v>42</v>
      </c>
      <c r="Q34" s="13" t="s">
        <v>43</v>
      </c>
      <c r="R34" s="13" t="s">
        <v>44</v>
      </c>
      <c r="S34" s="13" t="s">
        <v>45</v>
      </c>
      <c r="T34" s="13" t="s">
        <v>46</v>
      </c>
      <c r="U34" s="13" t="s">
        <v>47</v>
      </c>
      <c r="V34" s="13" t="s">
        <v>48</v>
      </c>
      <c r="W34" s="13" t="s">
        <v>49</v>
      </c>
      <c r="X34" s="27"/>
    </row>
    <row r="35" spans="2:24">
      <c r="B35" s="10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33"/>
    </row>
    <row r="36" spans="2:24">
      <c r="B36" s="10">
        <v>25</v>
      </c>
      <c r="C36" s="29">
        <v>1</v>
      </c>
      <c r="D36" s="29">
        <v>1</v>
      </c>
      <c r="E36" s="29">
        <v>0</v>
      </c>
      <c r="F36" s="29">
        <v>7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3</v>
      </c>
      <c r="N36" s="29">
        <v>1</v>
      </c>
      <c r="O36" s="29">
        <v>0</v>
      </c>
      <c r="P36" s="29">
        <v>1</v>
      </c>
      <c r="Q36" s="29">
        <v>0</v>
      </c>
      <c r="R36" s="29">
        <v>0</v>
      </c>
      <c r="S36" s="29">
        <v>3</v>
      </c>
      <c r="T36" s="29">
        <v>3</v>
      </c>
      <c r="U36" s="29">
        <v>0</v>
      </c>
      <c r="V36" s="29">
        <v>1</v>
      </c>
      <c r="W36" s="29">
        <v>0</v>
      </c>
    </row>
    <row r="37" spans="2:24">
      <c r="B37" s="10">
        <v>50</v>
      </c>
      <c r="C37" s="29">
        <v>9</v>
      </c>
      <c r="D37" s="29">
        <v>4</v>
      </c>
      <c r="E37" s="29">
        <v>3</v>
      </c>
      <c r="F37" s="29">
        <v>15</v>
      </c>
      <c r="G37" s="29">
        <v>0</v>
      </c>
      <c r="H37" s="29">
        <v>0</v>
      </c>
      <c r="I37" s="29">
        <v>5</v>
      </c>
      <c r="J37" s="29">
        <v>3</v>
      </c>
      <c r="K37" s="29">
        <v>7</v>
      </c>
      <c r="L37" s="29">
        <v>0</v>
      </c>
      <c r="M37" s="29">
        <v>7</v>
      </c>
      <c r="N37" s="29">
        <v>7</v>
      </c>
      <c r="O37" s="29">
        <v>2</v>
      </c>
      <c r="P37" s="29">
        <v>6</v>
      </c>
      <c r="Q37" s="29">
        <v>3</v>
      </c>
      <c r="R37" s="29">
        <v>0</v>
      </c>
      <c r="S37" s="29">
        <v>10</v>
      </c>
      <c r="T37" s="29">
        <v>10</v>
      </c>
      <c r="U37" s="29">
        <v>0</v>
      </c>
      <c r="V37" s="29">
        <v>9</v>
      </c>
      <c r="W37" s="29">
        <v>4</v>
      </c>
    </row>
    <row r="38" spans="2:24">
      <c r="B38" s="10">
        <v>75</v>
      </c>
      <c r="C38" s="29">
        <v>10</v>
      </c>
      <c r="D38" s="29">
        <v>7</v>
      </c>
      <c r="E38" s="29">
        <v>6</v>
      </c>
      <c r="F38" s="29">
        <v>21</v>
      </c>
      <c r="G38" s="29">
        <v>1</v>
      </c>
      <c r="H38" s="29">
        <v>0</v>
      </c>
      <c r="I38" s="29">
        <v>11</v>
      </c>
      <c r="J38" s="29">
        <v>8</v>
      </c>
      <c r="K38" s="29">
        <v>11</v>
      </c>
      <c r="L38" s="29">
        <v>0</v>
      </c>
      <c r="M38" s="29">
        <v>9</v>
      </c>
      <c r="N38" s="29">
        <v>10</v>
      </c>
      <c r="O38" s="29">
        <v>6</v>
      </c>
      <c r="P38" s="29">
        <v>9</v>
      </c>
      <c r="Q38" s="29">
        <v>12</v>
      </c>
      <c r="R38" s="29">
        <v>1</v>
      </c>
      <c r="S38" s="29">
        <v>14</v>
      </c>
      <c r="T38" s="29">
        <v>17</v>
      </c>
      <c r="U38" s="29">
        <v>3</v>
      </c>
      <c r="V38" s="29">
        <v>10</v>
      </c>
      <c r="W38" s="29">
        <v>13</v>
      </c>
    </row>
    <row r="39" spans="2:24">
      <c r="B39" s="10">
        <v>100</v>
      </c>
      <c r="C39" s="29">
        <v>16</v>
      </c>
      <c r="D39" s="29">
        <v>8</v>
      </c>
      <c r="E39" s="29">
        <v>9</v>
      </c>
      <c r="F39" s="29">
        <v>24</v>
      </c>
      <c r="G39" s="29">
        <v>1</v>
      </c>
      <c r="H39" s="29">
        <v>2</v>
      </c>
      <c r="I39" s="29">
        <v>11</v>
      </c>
      <c r="J39" s="29">
        <v>12</v>
      </c>
      <c r="K39" s="29">
        <v>13</v>
      </c>
      <c r="L39" s="29">
        <v>0</v>
      </c>
      <c r="M39" s="29">
        <v>10</v>
      </c>
      <c r="N39" s="29">
        <v>12</v>
      </c>
      <c r="O39" s="29">
        <v>9</v>
      </c>
      <c r="P39" s="29">
        <v>13</v>
      </c>
      <c r="Q39" s="29">
        <v>21</v>
      </c>
      <c r="R39" s="29">
        <v>5</v>
      </c>
      <c r="S39" s="29">
        <v>16</v>
      </c>
      <c r="T39" s="29">
        <v>20</v>
      </c>
      <c r="U39" s="29">
        <v>6</v>
      </c>
      <c r="V39" s="29">
        <v>13</v>
      </c>
      <c r="W39" s="29">
        <v>13</v>
      </c>
    </row>
    <row r="40" spans="2:24">
      <c r="B40" s="10">
        <v>125</v>
      </c>
      <c r="C40" s="29">
        <v>20</v>
      </c>
      <c r="D40" s="29">
        <v>11</v>
      </c>
      <c r="E40" s="29">
        <v>12</v>
      </c>
      <c r="F40" s="29">
        <v>27</v>
      </c>
      <c r="G40" s="29">
        <v>3</v>
      </c>
      <c r="H40" s="29">
        <v>3</v>
      </c>
      <c r="I40" s="29">
        <v>16</v>
      </c>
      <c r="J40" s="29">
        <v>15</v>
      </c>
      <c r="K40" s="29">
        <v>15</v>
      </c>
      <c r="L40" s="29">
        <v>1</v>
      </c>
      <c r="M40" s="29">
        <v>11</v>
      </c>
      <c r="N40" s="29">
        <v>13</v>
      </c>
      <c r="O40" s="29">
        <v>13</v>
      </c>
      <c r="P40" s="29">
        <v>16</v>
      </c>
      <c r="Q40" s="29">
        <v>28</v>
      </c>
      <c r="R40" s="29">
        <v>10</v>
      </c>
      <c r="S40" s="29">
        <v>18</v>
      </c>
      <c r="T40" s="29">
        <v>20</v>
      </c>
      <c r="U40" s="29">
        <v>9</v>
      </c>
      <c r="V40" s="29">
        <v>16</v>
      </c>
      <c r="W40" s="29">
        <v>20</v>
      </c>
    </row>
    <row r="41" spans="2:24">
      <c r="B41" s="10">
        <v>150</v>
      </c>
      <c r="C41" s="29">
        <v>21</v>
      </c>
      <c r="D41" s="29">
        <v>14</v>
      </c>
      <c r="E41" s="29">
        <v>16</v>
      </c>
      <c r="F41" s="29">
        <v>25</v>
      </c>
      <c r="G41" s="29">
        <v>3</v>
      </c>
      <c r="H41" s="29">
        <v>3</v>
      </c>
      <c r="I41" s="29">
        <v>22</v>
      </c>
      <c r="J41" s="29">
        <v>18</v>
      </c>
      <c r="K41" s="29">
        <v>14</v>
      </c>
      <c r="L41" s="29">
        <v>1</v>
      </c>
      <c r="M41" s="29">
        <v>14</v>
      </c>
      <c r="N41" s="29">
        <v>14</v>
      </c>
      <c r="O41" s="29">
        <v>17</v>
      </c>
      <c r="P41" s="29">
        <v>17</v>
      </c>
      <c r="Q41" s="29">
        <v>27</v>
      </c>
      <c r="R41" s="29">
        <v>14</v>
      </c>
      <c r="S41" s="29">
        <v>19</v>
      </c>
      <c r="T41" s="29">
        <v>25</v>
      </c>
      <c r="U41" s="29">
        <v>15</v>
      </c>
      <c r="V41" s="29">
        <v>12</v>
      </c>
      <c r="W41" s="29">
        <v>22</v>
      </c>
    </row>
    <row r="42" spans="2:24">
      <c r="B42" s="10">
        <v>175</v>
      </c>
      <c r="C42" s="29">
        <v>23</v>
      </c>
      <c r="D42" s="29">
        <v>13</v>
      </c>
      <c r="E42" s="29">
        <v>16</v>
      </c>
      <c r="F42" s="29">
        <v>27</v>
      </c>
      <c r="G42" s="29">
        <v>4</v>
      </c>
      <c r="H42" s="29">
        <v>4</v>
      </c>
      <c r="I42" s="29">
        <v>21</v>
      </c>
      <c r="J42" s="29">
        <v>20</v>
      </c>
      <c r="K42" s="29">
        <v>13</v>
      </c>
      <c r="L42" s="29">
        <v>3</v>
      </c>
      <c r="M42" s="29">
        <v>15</v>
      </c>
      <c r="N42" s="29">
        <v>16</v>
      </c>
      <c r="O42" s="29">
        <v>20</v>
      </c>
      <c r="P42" s="29">
        <v>19</v>
      </c>
      <c r="Q42" s="29">
        <v>30</v>
      </c>
      <c r="R42" s="29">
        <v>19</v>
      </c>
      <c r="S42" s="29">
        <v>21</v>
      </c>
      <c r="T42" s="29">
        <v>22</v>
      </c>
      <c r="U42" s="29">
        <v>16</v>
      </c>
      <c r="V42" s="29">
        <v>13</v>
      </c>
      <c r="W42" s="29">
        <v>24</v>
      </c>
    </row>
    <row r="43" spans="2:24">
      <c r="B43" s="10">
        <v>200</v>
      </c>
      <c r="C43" s="29">
        <v>25</v>
      </c>
      <c r="D43" s="29">
        <v>11</v>
      </c>
      <c r="E43" s="29">
        <v>17</v>
      </c>
      <c r="F43" s="29">
        <v>24</v>
      </c>
      <c r="G43" s="29">
        <v>5</v>
      </c>
      <c r="H43" s="29">
        <v>4</v>
      </c>
      <c r="I43" s="29">
        <v>27</v>
      </c>
      <c r="J43" s="29">
        <v>23</v>
      </c>
      <c r="K43" s="29">
        <v>11</v>
      </c>
      <c r="L43" s="29">
        <v>3</v>
      </c>
      <c r="M43" s="29">
        <v>15</v>
      </c>
      <c r="N43" s="29">
        <v>16</v>
      </c>
      <c r="O43" s="29">
        <v>22</v>
      </c>
      <c r="P43" s="29">
        <v>21</v>
      </c>
      <c r="Q43" s="29">
        <v>42</v>
      </c>
      <c r="R43" s="29">
        <v>21</v>
      </c>
      <c r="S43" s="29">
        <v>17</v>
      </c>
      <c r="T43" s="29">
        <v>22</v>
      </c>
      <c r="U43" s="29">
        <v>15</v>
      </c>
      <c r="V43" s="29">
        <v>9</v>
      </c>
      <c r="W43" s="29">
        <v>26</v>
      </c>
    </row>
    <row r="44" spans="2:24">
      <c r="B44" s="10">
        <v>225</v>
      </c>
      <c r="C44" s="29">
        <v>26</v>
      </c>
      <c r="D44" s="29">
        <v>9</v>
      </c>
      <c r="E44" s="29">
        <v>17</v>
      </c>
      <c r="F44" s="29">
        <v>27</v>
      </c>
      <c r="G44" s="29">
        <v>5</v>
      </c>
      <c r="H44" s="29">
        <v>5</v>
      </c>
      <c r="I44" s="29">
        <v>15</v>
      </c>
      <c r="J44" s="29">
        <v>27</v>
      </c>
      <c r="K44" s="29">
        <v>5</v>
      </c>
      <c r="L44" s="29">
        <v>6</v>
      </c>
      <c r="M44" s="29">
        <v>18</v>
      </c>
      <c r="N44" s="29">
        <v>17</v>
      </c>
      <c r="O44" s="29">
        <v>23</v>
      </c>
      <c r="P44" s="29">
        <v>22</v>
      </c>
      <c r="Q44" s="29">
        <v>31</v>
      </c>
      <c r="R44" s="29">
        <v>26</v>
      </c>
      <c r="S44" s="29">
        <v>20</v>
      </c>
      <c r="T44" s="29">
        <v>18</v>
      </c>
      <c r="U44" s="29">
        <v>18</v>
      </c>
      <c r="V44" s="29">
        <v>11</v>
      </c>
      <c r="W44" s="29">
        <v>28</v>
      </c>
    </row>
    <row r="45" spans="2:24">
      <c r="B45" s="10">
        <v>250</v>
      </c>
      <c r="C45" s="29">
        <v>28</v>
      </c>
      <c r="D45" s="29">
        <v>8</v>
      </c>
      <c r="E45" s="29">
        <v>11</v>
      </c>
      <c r="F45" s="29">
        <v>22</v>
      </c>
      <c r="G45" s="29">
        <v>6</v>
      </c>
      <c r="H45" s="29">
        <v>5</v>
      </c>
      <c r="I45" s="29">
        <v>23</v>
      </c>
      <c r="J45" s="29">
        <v>26</v>
      </c>
      <c r="K45" s="29">
        <v>6</v>
      </c>
      <c r="L45" s="29">
        <v>7</v>
      </c>
      <c r="M45" s="29">
        <v>15</v>
      </c>
      <c r="N45" s="29">
        <v>19</v>
      </c>
      <c r="O45" s="29">
        <v>25</v>
      </c>
      <c r="P45" s="29">
        <v>24</v>
      </c>
      <c r="Q45" s="29">
        <v>30</v>
      </c>
      <c r="R45" s="29">
        <v>28</v>
      </c>
      <c r="S45" s="29">
        <v>17</v>
      </c>
      <c r="T45" s="29">
        <v>12</v>
      </c>
      <c r="U45" s="29">
        <v>16</v>
      </c>
      <c r="V45" s="29">
        <v>11</v>
      </c>
      <c r="W45" s="29">
        <v>29</v>
      </c>
    </row>
    <row r="46" spans="2:24">
      <c r="B46" s="10">
        <v>275</v>
      </c>
      <c r="C46" s="29">
        <v>29</v>
      </c>
      <c r="D46" s="29">
        <v>7</v>
      </c>
      <c r="E46" s="29">
        <v>9</v>
      </c>
      <c r="F46" s="29">
        <v>25</v>
      </c>
      <c r="G46" s="29">
        <v>6</v>
      </c>
      <c r="H46" s="29">
        <v>5</v>
      </c>
      <c r="I46" s="29">
        <v>9</v>
      </c>
      <c r="J46" s="29">
        <v>28</v>
      </c>
      <c r="K46" s="29">
        <v>7</v>
      </c>
      <c r="L46" s="29">
        <v>9</v>
      </c>
      <c r="M46" s="29">
        <v>16</v>
      </c>
      <c r="N46" s="29">
        <v>18</v>
      </c>
      <c r="O46" s="29">
        <v>27</v>
      </c>
      <c r="P46" s="29">
        <v>24</v>
      </c>
      <c r="Q46" s="29">
        <v>28</v>
      </c>
      <c r="R46" s="29">
        <v>28</v>
      </c>
      <c r="S46" s="29">
        <v>18</v>
      </c>
      <c r="T46" s="29">
        <v>10</v>
      </c>
      <c r="U46" s="29">
        <v>17</v>
      </c>
      <c r="V46" s="29">
        <v>9</v>
      </c>
      <c r="W46" s="29">
        <v>30</v>
      </c>
    </row>
    <row r="47" spans="2:24">
      <c r="B47" s="10">
        <v>300</v>
      </c>
      <c r="C47" s="29">
        <v>30</v>
      </c>
      <c r="D47" s="29">
        <v>4</v>
      </c>
      <c r="E47" s="29">
        <v>5</v>
      </c>
      <c r="F47" s="29">
        <v>24</v>
      </c>
      <c r="G47" s="29">
        <v>6</v>
      </c>
      <c r="H47" s="29">
        <v>5</v>
      </c>
      <c r="I47" s="29">
        <v>7</v>
      </c>
      <c r="J47" s="29">
        <v>29</v>
      </c>
      <c r="K47" s="29">
        <v>7</v>
      </c>
      <c r="L47" s="29">
        <v>9</v>
      </c>
      <c r="M47" s="29">
        <v>16</v>
      </c>
      <c r="N47" s="29">
        <v>19</v>
      </c>
      <c r="O47" s="29">
        <v>28</v>
      </c>
      <c r="P47" s="29">
        <v>26</v>
      </c>
      <c r="Q47" s="29">
        <v>14</v>
      </c>
      <c r="R47" s="29">
        <v>31</v>
      </c>
      <c r="S47" s="29">
        <v>15</v>
      </c>
      <c r="T47" s="29">
        <v>8</v>
      </c>
      <c r="U47" s="29">
        <v>21</v>
      </c>
      <c r="V47" s="29">
        <v>8</v>
      </c>
      <c r="W47" s="29">
        <v>29</v>
      </c>
    </row>
    <row r="48" spans="2:24">
      <c r="B48" s="10">
        <v>325</v>
      </c>
      <c r="C48" s="29">
        <v>32</v>
      </c>
      <c r="D48" s="29">
        <v>4</v>
      </c>
      <c r="E48" s="29">
        <v>5</v>
      </c>
      <c r="F48" s="29">
        <v>23</v>
      </c>
      <c r="G48" s="29">
        <v>4</v>
      </c>
      <c r="H48" s="29">
        <v>5</v>
      </c>
      <c r="I48" s="29">
        <v>6</v>
      </c>
      <c r="J48" s="29">
        <v>28</v>
      </c>
      <c r="K48" s="29">
        <v>6</v>
      </c>
      <c r="L48" s="29">
        <v>7</v>
      </c>
      <c r="M48" s="29">
        <v>15</v>
      </c>
      <c r="N48" s="29">
        <v>17</v>
      </c>
      <c r="O48" s="29">
        <v>29</v>
      </c>
      <c r="P48" s="29">
        <v>26</v>
      </c>
      <c r="Q48" s="29">
        <v>10</v>
      </c>
      <c r="R48" s="29">
        <v>34</v>
      </c>
      <c r="S48" s="29">
        <v>10</v>
      </c>
      <c r="T48" s="29">
        <v>9</v>
      </c>
      <c r="U48" s="29">
        <v>13</v>
      </c>
      <c r="V48" s="29">
        <v>8</v>
      </c>
      <c r="W48" s="29">
        <v>32</v>
      </c>
    </row>
    <row r="49" spans="2:23">
      <c r="B49" s="10">
        <v>350</v>
      </c>
      <c r="C49" s="29">
        <v>32</v>
      </c>
      <c r="D49" s="29">
        <v>3</v>
      </c>
      <c r="E49" s="29">
        <v>4</v>
      </c>
      <c r="F49" s="29">
        <v>22</v>
      </c>
      <c r="G49" s="29">
        <v>5</v>
      </c>
      <c r="H49" s="29">
        <v>5</v>
      </c>
      <c r="I49" s="29">
        <v>5</v>
      </c>
      <c r="J49" s="29">
        <v>28</v>
      </c>
      <c r="K49" s="29">
        <v>7</v>
      </c>
      <c r="L49" s="29">
        <v>11</v>
      </c>
      <c r="M49" s="29">
        <v>17</v>
      </c>
      <c r="N49" s="29">
        <v>17</v>
      </c>
      <c r="O49" s="29">
        <v>30</v>
      </c>
      <c r="P49" s="29">
        <v>26</v>
      </c>
      <c r="Q49" s="29">
        <v>9</v>
      </c>
      <c r="R49" s="29">
        <v>36</v>
      </c>
      <c r="S49" s="29">
        <v>8</v>
      </c>
      <c r="T49" s="29">
        <v>7</v>
      </c>
      <c r="U49" s="29">
        <v>14</v>
      </c>
      <c r="V49" s="29">
        <v>7</v>
      </c>
      <c r="W49" s="29">
        <v>26</v>
      </c>
    </row>
    <row r="50" spans="2:23">
      <c r="B50" s="10">
        <v>375</v>
      </c>
      <c r="C50" s="29">
        <v>33</v>
      </c>
      <c r="D50" s="29">
        <v>2</v>
      </c>
      <c r="E50" s="29">
        <v>3</v>
      </c>
      <c r="F50" s="29">
        <v>14</v>
      </c>
      <c r="G50" s="29">
        <v>4</v>
      </c>
      <c r="H50" s="29">
        <v>4</v>
      </c>
      <c r="I50" s="29">
        <v>4</v>
      </c>
      <c r="J50" s="29">
        <v>23</v>
      </c>
      <c r="K50" s="29">
        <v>6</v>
      </c>
      <c r="L50" s="29">
        <v>12</v>
      </c>
      <c r="M50" s="29">
        <v>16</v>
      </c>
      <c r="N50" s="29">
        <v>13</v>
      </c>
      <c r="O50" s="29">
        <v>31</v>
      </c>
      <c r="P50" s="29">
        <v>25</v>
      </c>
      <c r="Q50" s="29">
        <v>8</v>
      </c>
      <c r="R50" s="29">
        <v>39</v>
      </c>
      <c r="S50" s="29">
        <v>6</v>
      </c>
      <c r="T50" s="29">
        <v>7</v>
      </c>
      <c r="U50" s="29">
        <v>10</v>
      </c>
      <c r="V50" s="29">
        <v>4</v>
      </c>
      <c r="W50" s="29">
        <v>29</v>
      </c>
    </row>
    <row r="51" spans="2:23">
      <c r="B51" s="10">
        <v>400</v>
      </c>
      <c r="C51" s="29">
        <v>24</v>
      </c>
      <c r="D51" s="29">
        <v>2</v>
      </c>
      <c r="E51" s="29">
        <v>3</v>
      </c>
      <c r="F51" s="29">
        <v>16</v>
      </c>
      <c r="G51" s="29">
        <v>3</v>
      </c>
      <c r="H51" s="29">
        <v>4</v>
      </c>
      <c r="I51" s="29">
        <v>3</v>
      </c>
      <c r="J51" s="29">
        <v>26</v>
      </c>
      <c r="K51" s="29">
        <v>4</v>
      </c>
      <c r="L51" s="29">
        <v>10</v>
      </c>
      <c r="M51" s="29">
        <v>9</v>
      </c>
      <c r="N51" s="29">
        <v>7</v>
      </c>
      <c r="O51" s="29">
        <v>32</v>
      </c>
      <c r="P51" s="29">
        <v>26</v>
      </c>
      <c r="Q51" s="29">
        <v>6</v>
      </c>
      <c r="R51" s="29">
        <v>40</v>
      </c>
      <c r="S51" s="29">
        <v>5</v>
      </c>
      <c r="T51" s="29">
        <v>6</v>
      </c>
      <c r="U51" s="29">
        <v>9</v>
      </c>
      <c r="V51" s="29">
        <v>3</v>
      </c>
      <c r="W51" s="29">
        <v>26</v>
      </c>
    </row>
    <row r="52" spans="2:23">
      <c r="B52" s="10">
        <v>425</v>
      </c>
      <c r="C52" s="29">
        <v>30</v>
      </c>
      <c r="D52" s="29">
        <v>2</v>
      </c>
      <c r="E52" s="29">
        <v>2</v>
      </c>
      <c r="F52" s="29">
        <v>9</v>
      </c>
      <c r="G52" s="29">
        <v>3</v>
      </c>
      <c r="H52" s="29">
        <v>3</v>
      </c>
      <c r="I52" s="29">
        <v>3</v>
      </c>
      <c r="J52" s="29">
        <v>18</v>
      </c>
      <c r="K52" s="29">
        <v>3</v>
      </c>
      <c r="L52" s="29">
        <v>12</v>
      </c>
      <c r="M52" s="29">
        <v>2</v>
      </c>
      <c r="N52" s="29">
        <v>7</v>
      </c>
      <c r="O52" s="29">
        <v>33</v>
      </c>
      <c r="P52" s="29">
        <v>24</v>
      </c>
      <c r="Q52" s="29">
        <v>5</v>
      </c>
      <c r="R52" s="29">
        <v>37</v>
      </c>
      <c r="S52" s="29">
        <v>5</v>
      </c>
      <c r="T52" s="29">
        <v>5</v>
      </c>
      <c r="U52" s="29">
        <v>10</v>
      </c>
      <c r="V52" s="29">
        <v>3</v>
      </c>
      <c r="W52" s="29">
        <v>18</v>
      </c>
    </row>
    <row r="53" spans="2:23">
      <c r="B53" s="10">
        <v>450</v>
      </c>
      <c r="C53" s="29">
        <v>23</v>
      </c>
      <c r="D53" s="29">
        <v>2</v>
      </c>
      <c r="E53" s="29">
        <v>2</v>
      </c>
      <c r="F53" s="29">
        <v>6</v>
      </c>
      <c r="G53" s="29">
        <v>2</v>
      </c>
      <c r="H53" s="29">
        <v>3</v>
      </c>
      <c r="I53" s="29">
        <v>3</v>
      </c>
      <c r="J53" s="29">
        <v>15</v>
      </c>
      <c r="K53" s="29">
        <v>2</v>
      </c>
      <c r="L53" s="29">
        <v>10</v>
      </c>
      <c r="M53" s="29">
        <v>2</v>
      </c>
      <c r="N53" s="29">
        <v>5</v>
      </c>
      <c r="O53" s="29">
        <v>34</v>
      </c>
      <c r="P53" s="29">
        <v>25</v>
      </c>
      <c r="Q53" s="29">
        <v>4</v>
      </c>
      <c r="R53" s="29">
        <v>35</v>
      </c>
      <c r="S53" s="29">
        <v>4</v>
      </c>
      <c r="T53" s="29">
        <v>4</v>
      </c>
      <c r="U53" s="29">
        <v>11</v>
      </c>
      <c r="V53" s="29">
        <v>3</v>
      </c>
      <c r="W53" s="29">
        <v>19</v>
      </c>
    </row>
    <row r="54" spans="2:23">
      <c r="B54" s="10">
        <v>475</v>
      </c>
      <c r="C54" s="29">
        <v>16</v>
      </c>
      <c r="D54" s="29">
        <v>2</v>
      </c>
      <c r="E54" s="29">
        <v>2</v>
      </c>
      <c r="F54" s="29">
        <v>6</v>
      </c>
      <c r="G54" s="29">
        <v>2</v>
      </c>
      <c r="H54" s="29">
        <v>3</v>
      </c>
      <c r="I54" s="29">
        <v>2</v>
      </c>
      <c r="J54" s="29">
        <v>11</v>
      </c>
      <c r="K54" s="29">
        <v>2</v>
      </c>
      <c r="L54" s="29">
        <v>11</v>
      </c>
      <c r="M54" s="29">
        <v>2</v>
      </c>
      <c r="N54" s="29">
        <v>5</v>
      </c>
      <c r="O54" s="29">
        <v>35</v>
      </c>
      <c r="P54" s="29">
        <v>17</v>
      </c>
      <c r="Q54" s="29">
        <v>3</v>
      </c>
      <c r="R54" s="29">
        <v>37</v>
      </c>
      <c r="S54" s="29">
        <v>4</v>
      </c>
      <c r="T54" s="29">
        <v>3</v>
      </c>
      <c r="U54" s="29">
        <v>9</v>
      </c>
      <c r="V54" s="29">
        <v>2</v>
      </c>
      <c r="W54" s="29">
        <v>16</v>
      </c>
    </row>
    <row r="55" spans="2:23">
      <c r="B55" s="31"/>
      <c r="L55" s="31"/>
    </row>
    <row r="56" spans="2:23">
      <c r="B56" s="31"/>
      <c r="L56" s="31"/>
    </row>
    <row r="57" spans="2:23">
      <c r="B57" s="13" t="s">
        <v>1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3">
      <c r="B58" s="13" t="s">
        <v>27</v>
      </c>
      <c r="C58" s="13" t="s">
        <v>28</v>
      </c>
      <c r="D58" s="13" t="s">
        <v>30</v>
      </c>
      <c r="E58" s="13" t="s">
        <v>31</v>
      </c>
      <c r="F58" s="13" t="s">
        <v>32</v>
      </c>
      <c r="G58" s="13" t="s">
        <v>33</v>
      </c>
      <c r="H58" s="13" t="s">
        <v>34</v>
      </c>
      <c r="I58" s="13" t="s">
        <v>35</v>
      </c>
      <c r="J58" s="13" t="s">
        <v>36</v>
      </c>
      <c r="K58" s="13" t="s">
        <v>37</v>
      </c>
      <c r="L58" s="13" t="s">
        <v>38</v>
      </c>
      <c r="M58" s="13" t="s">
        <v>39</v>
      </c>
      <c r="N58" s="13" t="s">
        <v>40</v>
      </c>
      <c r="O58" s="13" t="s">
        <v>41</v>
      </c>
      <c r="P58" s="13" t="s">
        <v>42</v>
      </c>
      <c r="Q58" s="13" t="s">
        <v>43</v>
      </c>
      <c r="R58" s="13" t="s">
        <v>44</v>
      </c>
      <c r="S58" s="13" t="s">
        <v>45</v>
      </c>
    </row>
    <row r="59" spans="2:23">
      <c r="B59" s="10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</row>
    <row r="60" spans="2:23">
      <c r="B60" s="10">
        <v>25</v>
      </c>
      <c r="C60" s="29">
        <v>7</v>
      </c>
      <c r="D60" s="29">
        <v>4</v>
      </c>
      <c r="E60" s="29">
        <v>4</v>
      </c>
      <c r="F60" s="29">
        <v>0</v>
      </c>
      <c r="G60" s="29">
        <v>0</v>
      </c>
      <c r="H60" s="29">
        <v>0</v>
      </c>
      <c r="I60" s="29">
        <v>1</v>
      </c>
      <c r="J60" s="29">
        <v>3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</row>
    <row r="61" spans="2:23">
      <c r="B61" s="10">
        <v>50</v>
      </c>
      <c r="C61" s="29">
        <v>19</v>
      </c>
      <c r="D61" s="29">
        <v>11</v>
      </c>
      <c r="E61" s="29">
        <v>11</v>
      </c>
      <c r="F61" s="29">
        <v>6</v>
      </c>
      <c r="G61" s="29">
        <v>3</v>
      </c>
      <c r="H61" s="29">
        <v>6</v>
      </c>
      <c r="I61" s="29">
        <v>7</v>
      </c>
      <c r="J61" s="29">
        <v>12</v>
      </c>
      <c r="K61" s="29">
        <v>9</v>
      </c>
      <c r="L61" s="29">
        <v>0</v>
      </c>
      <c r="M61" s="29">
        <v>1</v>
      </c>
      <c r="N61" s="29">
        <v>3</v>
      </c>
      <c r="O61" s="29">
        <v>2</v>
      </c>
      <c r="P61" s="29">
        <v>0</v>
      </c>
      <c r="Q61" s="29">
        <v>0</v>
      </c>
      <c r="R61" s="29">
        <v>0</v>
      </c>
      <c r="S61" s="29">
        <v>0</v>
      </c>
    </row>
    <row r="62" spans="2:23">
      <c r="B62" s="10">
        <v>75</v>
      </c>
      <c r="C62" s="29">
        <v>28</v>
      </c>
      <c r="D62" s="29">
        <v>15</v>
      </c>
      <c r="E62" s="29">
        <v>15</v>
      </c>
      <c r="F62" s="29">
        <v>12</v>
      </c>
      <c r="G62" s="29">
        <v>8</v>
      </c>
      <c r="H62" s="29">
        <v>14</v>
      </c>
      <c r="I62" s="29">
        <v>11</v>
      </c>
      <c r="J62" s="29">
        <v>19</v>
      </c>
      <c r="K62" s="29">
        <v>12</v>
      </c>
      <c r="L62" s="29">
        <v>1</v>
      </c>
      <c r="M62" s="29">
        <v>6</v>
      </c>
      <c r="N62" s="29">
        <v>6</v>
      </c>
      <c r="O62" s="29">
        <v>8</v>
      </c>
      <c r="P62" s="29">
        <v>0</v>
      </c>
      <c r="Q62" s="29">
        <v>0</v>
      </c>
      <c r="R62" s="29">
        <v>0</v>
      </c>
      <c r="S62" s="29">
        <v>0</v>
      </c>
    </row>
    <row r="63" spans="2:23">
      <c r="B63" s="10">
        <v>100</v>
      </c>
      <c r="C63" s="29">
        <v>34</v>
      </c>
      <c r="D63" s="29">
        <v>19</v>
      </c>
      <c r="E63" s="29">
        <v>19</v>
      </c>
      <c r="F63" s="29">
        <v>15</v>
      </c>
      <c r="G63" s="29">
        <v>6</v>
      </c>
      <c r="H63" s="29">
        <v>19</v>
      </c>
      <c r="I63" s="29">
        <v>17</v>
      </c>
      <c r="J63" s="29">
        <v>24</v>
      </c>
      <c r="K63" s="29">
        <v>17</v>
      </c>
      <c r="L63" s="29">
        <v>3</v>
      </c>
      <c r="M63" s="29">
        <v>12</v>
      </c>
      <c r="N63" s="29">
        <v>10</v>
      </c>
      <c r="O63" s="29">
        <v>12</v>
      </c>
      <c r="P63" s="29">
        <v>1</v>
      </c>
      <c r="Q63" s="29">
        <v>0</v>
      </c>
      <c r="R63" s="29">
        <v>1</v>
      </c>
      <c r="S63" s="29">
        <v>1</v>
      </c>
    </row>
    <row r="64" spans="2:23">
      <c r="B64" s="10">
        <v>125</v>
      </c>
      <c r="C64" s="29">
        <v>40</v>
      </c>
      <c r="D64" s="29">
        <v>21</v>
      </c>
      <c r="E64" s="29">
        <v>21</v>
      </c>
      <c r="F64" s="29">
        <v>17</v>
      </c>
      <c r="G64" s="29">
        <v>6</v>
      </c>
      <c r="H64" s="29">
        <v>24</v>
      </c>
      <c r="I64" s="29">
        <v>21</v>
      </c>
      <c r="J64" s="29">
        <v>28</v>
      </c>
      <c r="K64" s="29">
        <v>20</v>
      </c>
      <c r="L64" s="29">
        <v>3</v>
      </c>
      <c r="M64" s="29">
        <v>14</v>
      </c>
      <c r="N64" s="29">
        <v>7</v>
      </c>
      <c r="O64" s="29">
        <v>16</v>
      </c>
      <c r="P64" s="29">
        <v>6</v>
      </c>
      <c r="Q64" s="29">
        <v>2</v>
      </c>
      <c r="R64" s="29">
        <v>12</v>
      </c>
      <c r="S64" s="29">
        <v>2</v>
      </c>
    </row>
    <row r="65" spans="2:21">
      <c r="B65" s="10">
        <v>150</v>
      </c>
      <c r="C65" s="29">
        <v>44</v>
      </c>
      <c r="D65" s="29">
        <v>24</v>
      </c>
      <c r="E65" s="29">
        <v>24</v>
      </c>
      <c r="F65" s="29">
        <v>19</v>
      </c>
      <c r="G65" s="29">
        <v>6</v>
      </c>
      <c r="H65" s="29">
        <v>28</v>
      </c>
      <c r="I65" s="29">
        <v>24</v>
      </c>
      <c r="J65" s="29">
        <v>10</v>
      </c>
      <c r="K65" s="29">
        <v>22</v>
      </c>
      <c r="L65" s="29">
        <v>4</v>
      </c>
      <c r="M65" s="29">
        <v>17</v>
      </c>
      <c r="N65" s="29">
        <v>7</v>
      </c>
      <c r="O65" s="29">
        <v>20</v>
      </c>
      <c r="P65" s="29">
        <v>10</v>
      </c>
      <c r="Q65" s="29">
        <v>6</v>
      </c>
      <c r="R65" s="29">
        <v>8</v>
      </c>
      <c r="S65" s="29">
        <v>2</v>
      </c>
    </row>
    <row r="66" spans="2:21">
      <c r="B66" s="10">
        <v>175</v>
      </c>
      <c r="C66" s="29">
        <v>48</v>
      </c>
      <c r="D66" s="29">
        <v>26</v>
      </c>
      <c r="E66" s="29">
        <v>26</v>
      </c>
      <c r="F66" s="29">
        <v>19</v>
      </c>
      <c r="G66" s="29">
        <v>8</v>
      </c>
      <c r="H66" s="29">
        <v>32</v>
      </c>
      <c r="I66" s="29">
        <v>25</v>
      </c>
      <c r="J66" s="29">
        <v>8</v>
      </c>
      <c r="K66" s="29">
        <v>21</v>
      </c>
      <c r="L66" s="29">
        <v>5</v>
      </c>
      <c r="M66" s="29">
        <v>19</v>
      </c>
      <c r="N66" s="29">
        <v>14</v>
      </c>
      <c r="O66" s="29">
        <v>23</v>
      </c>
      <c r="P66" s="29">
        <v>17</v>
      </c>
      <c r="Q66" s="29">
        <v>9</v>
      </c>
      <c r="R66" s="29">
        <v>10</v>
      </c>
      <c r="S66" s="29">
        <v>4</v>
      </c>
    </row>
    <row r="67" spans="2:21">
      <c r="B67" s="10">
        <v>200</v>
      </c>
      <c r="C67" s="29">
        <v>53</v>
      </c>
      <c r="D67" s="29">
        <v>26</v>
      </c>
      <c r="E67" s="29">
        <v>26</v>
      </c>
      <c r="F67" s="29">
        <v>20</v>
      </c>
      <c r="G67" s="29">
        <v>8</v>
      </c>
      <c r="H67" s="29">
        <v>35</v>
      </c>
      <c r="I67" s="29">
        <v>27</v>
      </c>
      <c r="J67" s="29">
        <v>6</v>
      </c>
      <c r="K67" s="29">
        <v>21</v>
      </c>
      <c r="L67" s="29">
        <v>5</v>
      </c>
      <c r="M67" s="29">
        <v>19</v>
      </c>
      <c r="N67" s="29">
        <v>19</v>
      </c>
      <c r="O67" s="29">
        <v>27</v>
      </c>
      <c r="P67" s="29">
        <v>21</v>
      </c>
      <c r="Q67" s="29">
        <v>13</v>
      </c>
      <c r="R67" s="29">
        <v>16</v>
      </c>
      <c r="S67" s="29">
        <v>6</v>
      </c>
    </row>
    <row r="68" spans="2:21">
      <c r="B68" s="10">
        <v>225</v>
      </c>
      <c r="C68" s="29">
        <v>55</v>
      </c>
      <c r="D68" s="29">
        <v>29</v>
      </c>
      <c r="E68" s="29">
        <v>29</v>
      </c>
      <c r="F68" s="29">
        <v>21</v>
      </c>
      <c r="G68" s="29">
        <v>8</v>
      </c>
      <c r="H68" s="29">
        <v>41</v>
      </c>
      <c r="I68" s="29">
        <v>28</v>
      </c>
      <c r="J68" s="29">
        <v>6</v>
      </c>
      <c r="K68" s="29">
        <v>19</v>
      </c>
      <c r="L68" s="29">
        <v>6</v>
      </c>
      <c r="M68" s="29">
        <v>20</v>
      </c>
      <c r="N68" s="29">
        <v>10</v>
      </c>
      <c r="O68" s="29">
        <v>30</v>
      </c>
      <c r="P68" s="29">
        <v>27</v>
      </c>
      <c r="Q68" s="29">
        <v>13</v>
      </c>
      <c r="R68" s="29">
        <v>19</v>
      </c>
      <c r="S68" s="29">
        <v>5</v>
      </c>
    </row>
    <row r="69" spans="2:21">
      <c r="B69" s="10">
        <v>250</v>
      </c>
      <c r="C69" s="29">
        <v>25</v>
      </c>
      <c r="D69" s="29">
        <v>30</v>
      </c>
      <c r="E69" s="29">
        <v>30</v>
      </c>
      <c r="F69" s="29">
        <v>21</v>
      </c>
      <c r="G69" s="29">
        <v>8</v>
      </c>
      <c r="H69" s="29">
        <v>41</v>
      </c>
      <c r="I69" s="29">
        <v>23</v>
      </c>
      <c r="J69" s="29">
        <v>4</v>
      </c>
      <c r="K69" s="29">
        <v>16</v>
      </c>
      <c r="L69" s="29">
        <v>5</v>
      </c>
      <c r="M69" s="29">
        <v>16</v>
      </c>
      <c r="N69" s="29">
        <v>12</v>
      </c>
      <c r="O69" s="29">
        <v>33</v>
      </c>
      <c r="P69" s="29">
        <v>32</v>
      </c>
      <c r="Q69" s="29">
        <v>14</v>
      </c>
      <c r="R69" s="29">
        <v>28</v>
      </c>
      <c r="S69" s="29">
        <v>6</v>
      </c>
    </row>
    <row r="70" spans="2:21">
      <c r="B70" s="10">
        <v>275</v>
      </c>
      <c r="C70" s="29">
        <v>12</v>
      </c>
      <c r="D70" s="29">
        <v>31</v>
      </c>
      <c r="E70" s="29">
        <v>31</v>
      </c>
      <c r="F70" s="29">
        <v>20</v>
      </c>
      <c r="G70" s="29">
        <v>8</v>
      </c>
      <c r="H70" s="29">
        <v>42</v>
      </c>
      <c r="I70" s="29">
        <v>24</v>
      </c>
      <c r="J70" s="29">
        <v>4</v>
      </c>
      <c r="K70" s="29">
        <v>25</v>
      </c>
      <c r="L70" s="29">
        <v>6</v>
      </c>
      <c r="M70" s="29">
        <v>25</v>
      </c>
      <c r="N70" s="29">
        <v>11</v>
      </c>
      <c r="O70" s="29">
        <v>36</v>
      </c>
      <c r="P70" s="29">
        <v>35</v>
      </c>
      <c r="Q70" s="29">
        <v>13</v>
      </c>
      <c r="R70" s="29">
        <v>22</v>
      </c>
      <c r="S70" s="29">
        <v>8</v>
      </c>
    </row>
    <row r="71" spans="2:21">
      <c r="B71" s="10">
        <v>300</v>
      </c>
      <c r="C71" s="29">
        <v>9</v>
      </c>
      <c r="D71" s="29">
        <v>29</v>
      </c>
      <c r="E71" s="29">
        <v>29</v>
      </c>
      <c r="F71" s="29">
        <v>20</v>
      </c>
      <c r="G71" s="29">
        <v>8</v>
      </c>
      <c r="H71" s="29">
        <v>50</v>
      </c>
      <c r="I71" s="29">
        <v>18</v>
      </c>
      <c r="J71" s="29">
        <v>3</v>
      </c>
      <c r="K71" s="29">
        <v>14</v>
      </c>
      <c r="L71" s="29">
        <v>6</v>
      </c>
      <c r="M71" s="29">
        <v>13</v>
      </c>
      <c r="N71" s="29">
        <v>17</v>
      </c>
      <c r="O71" s="29">
        <v>39</v>
      </c>
      <c r="P71" s="29">
        <v>39</v>
      </c>
      <c r="Q71" s="29">
        <v>20</v>
      </c>
      <c r="R71" s="29">
        <v>30</v>
      </c>
      <c r="S71" s="29">
        <v>8</v>
      </c>
    </row>
    <row r="72" spans="2:21">
      <c r="B72" s="10">
        <v>325</v>
      </c>
      <c r="C72" s="29">
        <v>7</v>
      </c>
      <c r="D72" s="29">
        <v>31</v>
      </c>
      <c r="E72" s="29">
        <v>31</v>
      </c>
      <c r="F72" s="29">
        <v>13</v>
      </c>
      <c r="G72" s="29">
        <v>8</v>
      </c>
      <c r="H72" s="29">
        <v>42</v>
      </c>
      <c r="I72" s="29">
        <v>11</v>
      </c>
      <c r="J72" s="29">
        <v>2</v>
      </c>
      <c r="K72" s="29">
        <v>12</v>
      </c>
      <c r="L72" s="29">
        <v>6</v>
      </c>
      <c r="M72" s="29">
        <v>13</v>
      </c>
      <c r="N72" s="29">
        <v>16</v>
      </c>
      <c r="O72" s="29">
        <v>41</v>
      </c>
      <c r="P72" s="29">
        <v>42</v>
      </c>
      <c r="Q72" s="29">
        <v>20</v>
      </c>
      <c r="R72" s="29">
        <v>32</v>
      </c>
      <c r="S72" s="29">
        <v>9</v>
      </c>
    </row>
    <row r="73" spans="2:21">
      <c r="B73" s="10">
        <v>350</v>
      </c>
      <c r="C73" s="29">
        <v>6</v>
      </c>
      <c r="D73" s="29">
        <v>32</v>
      </c>
      <c r="E73" s="29">
        <v>32</v>
      </c>
      <c r="F73" s="29">
        <v>13</v>
      </c>
      <c r="G73" s="29">
        <v>7</v>
      </c>
      <c r="H73" s="29">
        <v>25</v>
      </c>
      <c r="I73" s="29">
        <v>5</v>
      </c>
      <c r="J73" s="29">
        <v>3</v>
      </c>
      <c r="K73" s="29">
        <v>14</v>
      </c>
      <c r="L73" s="29">
        <v>6</v>
      </c>
      <c r="M73" s="29">
        <v>16</v>
      </c>
      <c r="N73" s="29">
        <v>16</v>
      </c>
      <c r="O73" s="29">
        <v>43</v>
      </c>
      <c r="P73" s="29">
        <v>45</v>
      </c>
      <c r="Q73" s="29">
        <v>23</v>
      </c>
      <c r="R73" s="29">
        <v>17</v>
      </c>
      <c r="S73" s="29">
        <v>9</v>
      </c>
    </row>
    <row r="74" spans="2:21">
      <c r="B74" s="10">
        <v>375</v>
      </c>
      <c r="C74" s="29">
        <v>5</v>
      </c>
      <c r="D74" s="29">
        <v>31</v>
      </c>
      <c r="E74" s="29">
        <v>31</v>
      </c>
      <c r="F74" s="29">
        <v>12</v>
      </c>
      <c r="G74" s="29">
        <v>6</v>
      </c>
      <c r="H74" s="29">
        <v>21</v>
      </c>
      <c r="I74" s="29">
        <v>4</v>
      </c>
      <c r="J74" s="29">
        <v>2</v>
      </c>
      <c r="K74" s="29">
        <v>11</v>
      </c>
      <c r="L74" s="29">
        <v>5</v>
      </c>
      <c r="M74" s="29">
        <v>15</v>
      </c>
      <c r="N74" s="29">
        <v>15</v>
      </c>
      <c r="O74" s="29">
        <v>45</v>
      </c>
      <c r="P74" s="29">
        <v>46</v>
      </c>
      <c r="Q74" s="29">
        <v>25</v>
      </c>
      <c r="R74" s="29">
        <v>21</v>
      </c>
      <c r="S74" s="29">
        <v>9</v>
      </c>
    </row>
    <row r="75" spans="2:21">
      <c r="B75" s="10">
        <v>400</v>
      </c>
      <c r="C75" s="29">
        <v>4</v>
      </c>
      <c r="D75" s="29">
        <v>32</v>
      </c>
      <c r="E75" s="29">
        <v>32</v>
      </c>
      <c r="F75" s="29">
        <v>12</v>
      </c>
      <c r="G75" s="29">
        <v>4</v>
      </c>
      <c r="H75" s="29">
        <v>8</v>
      </c>
      <c r="I75" s="29">
        <v>4</v>
      </c>
      <c r="J75" s="29">
        <v>2</v>
      </c>
      <c r="K75" s="29">
        <v>7</v>
      </c>
      <c r="L75" s="29">
        <v>5</v>
      </c>
      <c r="M75" s="29">
        <v>14</v>
      </c>
      <c r="N75" s="29">
        <v>15</v>
      </c>
      <c r="O75" s="29">
        <v>47</v>
      </c>
      <c r="P75" s="29">
        <v>47</v>
      </c>
      <c r="Q75" s="29">
        <v>26</v>
      </c>
      <c r="R75" s="29">
        <v>19</v>
      </c>
      <c r="S75" s="29">
        <v>26</v>
      </c>
    </row>
    <row r="76" spans="2:21">
      <c r="B76" s="10">
        <v>425</v>
      </c>
      <c r="C76" s="29">
        <v>4</v>
      </c>
      <c r="D76" s="29">
        <v>34</v>
      </c>
      <c r="E76" s="29">
        <v>34</v>
      </c>
      <c r="F76" s="29">
        <v>8</v>
      </c>
      <c r="G76" s="29">
        <v>3</v>
      </c>
      <c r="H76" s="29">
        <v>7</v>
      </c>
      <c r="I76" s="29">
        <v>4</v>
      </c>
      <c r="J76" s="29">
        <v>2</v>
      </c>
      <c r="K76" s="29">
        <v>6</v>
      </c>
      <c r="L76" s="29">
        <v>4</v>
      </c>
      <c r="M76" s="29">
        <v>12</v>
      </c>
      <c r="N76" s="29">
        <v>15</v>
      </c>
      <c r="O76" s="29">
        <v>49</v>
      </c>
      <c r="P76" s="29">
        <v>50</v>
      </c>
      <c r="Q76" s="29">
        <v>30</v>
      </c>
      <c r="R76" s="29">
        <v>31</v>
      </c>
      <c r="S76" s="29">
        <v>9</v>
      </c>
    </row>
    <row r="77" spans="2:21">
      <c r="B77" s="10">
        <v>450</v>
      </c>
      <c r="C77" s="29">
        <v>3</v>
      </c>
      <c r="D77" s="29">
        <v>28</v>
      </c>
      <c r="E77" s="29">
        <v>31</v>
      </c>
      <c r="F77" s="29" t="s">
        <v>115</v>
      </c>
      <c r="G77" s="29">
        <v>3</v>
      </c>
      <c r="H77" s="29">
        <v>6</v>
      </c>
      <c r="I77" s="29">
        <v>4</v>
      </c>
      <c r="J77" s="29">
        <v>2</v>
      </c>
      <c r="K77" s="29">
        <v>5</v>
      </c>
      <c r="L77" s="29">
        <v>4</v>
      </c>
      <c r="M77" s="29">
        <v>9</v>
      </c>
      <c r="N77" s="29">
        <v>13</v>
      </c>
      <c r="O77" s="29">
        <v>52</v>
      </c>
      <c r="P77" s="29">
        <v>51</v>
      </c>
      <c r="Q77" s="29">
        <v>29</v>
      </c>
      <c r="R77" s="29">
        <v>22</v>
      </c>
      <c r="S77" s="29">
        <v>14</v>
      </c>
    </row>
    <row r="78" spans="2:21">
      <c r="B78" s="10">
        <v>475</v>
      </c>
      <c r="C78" s="29">
        <v>3</v>
      </c>
      <c r="D78" s="29">
        <v>18</v>
      </c>
      <c r="E78" s="29">
        <v>29</v>
      </c>
      <c r="F78" s="29">
        <v>7</v>
      </c>
      <c r="G78" s="29">
        <v>3</v>
      </c>
      <c r="H78" s="29">
        <v>5</v>
      </c>
      <c r="I78" s="29">
        <v>3</v>
      </c>
      <c r="J78" s="29">
        <v>2</v>
      </c>
      <c r="K78" s="29">
        <v>5</v>
      </c>
      <c r="L78" s="29">
        <v>4</v>
      </c>
      <c r="M78" s="29">
        <v>10</v>
      </c>
      <c r="N78" s="29">
        <v>13</v>
      </c>
      <c r="O78" s="29">
        <v>53</v>
      </c>
      <c r="P78" s="29">
        <v>52</v>
      </c>
      <c r="Q78" s="29">
        <v>28</v>
      </c>
      <c r="R78" s="29">
        <v>33</v>
      </c>
      <c r="S78" s="29">
        <v>12</v>
      </c>
    </row>
    <row r="79" spans="2:21">
      <c r="B79" s="31"/>
      <c r="L79" s="31"/>
    </row>
    <row r="80" spans="2:21">
      <c r="B80" s="13" t="s">
        <v>2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2:21">
      <c r="B81" s="13" t="s">
        <v>27</v>
      </c>
      <c r="C81" s="13" t="s">
        <v>28</v>
      </c>
      <c r="D81" s="13" t="s">
        <v>30</v>
      </c>
      <c r="E81" s="13" t="s">
        <v>31</v>
      </c>
      <c r="F81" s="13" t="s">
        <v>32</v>
      </c>
      <c r="G81" s="13" t="s">
        <v>33</v>
      </c>
      <c r="H81" s="13" t="s">
        <v>34</v>
      </c>
      <c r="I81" s="13" t="s">
        <v>35</v>
      </c>
      <c r="J81" s="13" t="s">
        <v>36</v>
      </c>
      <c r="K81" s="13" t="s">
        <v>37</v>
      </c>
      <c r="L81" s="13" t="s">
        <v>38</v>
      </c>
      <c r="M81" s="13" t="s">
        <v>39</v>
      </c>
      <c r="N81" s="13" t="s">
        <v>40</v>
      </c>
      <c r="O81" s="13" t="s">
        <v>41</v>
      </c>
      <c r="P81" s="13" t="s">
        <v>42</v>
      </c>
      <c r="Q81" s="13" t="s">
        <v>43</v>
      </c>
      <c r="R81" s="13" t="s">
        <v>44</v>
      </c>
      <c r="S81" s="13" t="s">
        <v>45</v>
      </c>
      <c r="T81" s="13" t="s">
        <v>46</v>
      </c>
      <c r="U81" s="13" t="s">
        <v>47</v>
      </c>
    </row>
    <row r="82" spans="2:21">
      <c r="B82" s="10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</row>
    <row r="83" spans="2:21">
      <c r="B83" s="10">
        <v>25</v>
      </c>
      <c r="C83" s="29">
        <v>9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0</v>
      </c>
      <c r="K83" s="29">
        <v>3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</row>
    <row r="84" spans="2:21">
      <c r="B84" s="10">
        <v>50</v>
      </c>
      <c r="C84" s="29">
        <v>16</v>
      </c>
      <c r="D84" s="29">
        <v>2</v>
      </c>
      <c r="E84" s="29">
        <v>1</v>
      </c>
      <c r="F84" s="29">
        <v>5</v>
      </c>
      <c r="G84" s="29">
        <v>0</v>
      </c>
      <c r="H84" s="29">
        <v>0</v>
      </c>
      <c r="I84" s="29">
        <v>4</v>
      </c>
      <c r="J84" s="29">
        <v>2</v>
      </c>
      <c r="K84" s="29">
        <v>12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</row>
    <row r="85" spans="2:21">
      <c r="B85" s="10">
        <v>75</v>
      </c>
      <c r="C85" s="29">
        <v>20</v>
      </c>
      <c r="D85" s="29">
        <v>7</v>
      </c>
      <c r="E85" s="29">
        <v>6</v>
      </c>
      <c r="F85" s="29">
        <v>5</v>
      </c>
      <c r="G85" s="29">
        <v>1</v>
      </c>
      <c r="H85" s="29">
        <v>2</v>
      </c>
      <c r="I85" s="29">
        <v>9</v>
      </c>
      <c r="J85" s="29">
        <v>7</v>
      </c>
      <c r="K85" s="29">
        <v>18</v>
      </c>
      <c r="L85" s="29">
        <v>1</v>
      </c>
      <c r="M85" s="29">
        <v>0</v>
      </c>
      <c r="N85" s="29">
        <v>0</v>
      </c>
      <c r="O85" s="29">
        <v>4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</row>
    <row r="86" spans="2:21">
      <c r="B86" s="10">
        <v>100</v>
      </c>
      <c r="C86" s="29">
        <v>22</v>
      </c>
      <c r="D86" s="29">
        <v>20</v>
      </c>
      <c r="E86" s="29">
        <v>13</v>
      </c>
      <c r="F86" s="29">
        <v>12</v>
      </c>
      <c r="G86" s="29">
        <v>5</v>
      </c>
      <c r="H86" s="29">
        <v>10</v>
      </c>
      <c r="I86" s="29">
        <v>14</v>
      </c>
      <c r="J86" s="29">
        <v>11</v>
      </c>
      <c r="K86" s="29">
        <v>21</v>
      </c>
      <c r="L86" s="29">
        <v>3</v>
      </c>
      <c r="M86" s="29">
        <v>0</v>
      </c>
      <c r="N86" s="29">
        <v>0</v>
      </c>
      <c r="O86" s="29">
        <v>8</v>
      </c>
      <c r="P86" s="29">
        <v>0</v>
      </c>
      <c r="Q86" s="29">
        <v>1</v>
      </c>
      <c r="R86" s="29">
        <v>0</v>
      </c>
      <c r="S86" s="29">
        <v>0</v>
      </c>
      <c r="T86" s="29">
        <v>0</v>
      </c>
      <c r="U86" s="29">
        <v>2</v>
      </c>
    </row>
    <row r="87" spans="2:21">
      <c r="B87" s="10">
        <v>125</v>
      </c>
      <c r="C87" s="29">
        <v>25</v>
      </c>
      <c r="D87" s="29">
        <v>23</v>
      </c>
      <c r="E87" s="29">
        <v>14</v>
      </c>
      <c r="F87" s="29">
        <v>10</v>
      </c>
      <c r="G87" s="29">
        <v>9</v>
      </c>
      <c r="H87" s="29">
        <v>14</v>
      </c>
      <c r="I87" s="29">
        <v>14</v>
      </c>
      <c r="J87" s="29">
        <v>12</v>
      </c>
      <c r="K87" s="29">
        <v>26</v>
      </c>
      <c r="L87" s="29">
        <v>4</v>
      </c>
      <c r="M87" s="29">
        <v>0</v>
      </c>
      <c r="N87" s="29">
        <v>0</v>
      </c>
      <c r="O87" s="29">
        <v>12</v>
      </c>
      <c r="P87" s="29">
        <v>0</v>
      </c>
      <c r="Q87" s="29">
        <v>2</v>
      </c>
      <c r="R87" s="29">
        <v>0</v>
      </c>
      <c r="S87" s="29">
        <v>1</v>
      </c>
      <c r="T87" s="29">
        <v>0</v>
      </c>
      <c r="U87" s="29">
        <v>7</v>
      </c>
    </row>
    <row r="88" spans="2:21">
      <c r="B88" s="10">
        <v>150</v>
      </c>
      <c r="C88" s="29">
        <v>27</v>
      </c>
      <c r="D88" s="29">
        <v>29</v>
      </c>
      <c r="E88" s="29">
        <v>18</v>
      </c>
      <c r="F88" s="29">
        <v>11</v>
      </c>
      <c r="G88" s="29">
        <v>12</v>
      </c>
      <c r="H88" s="29">
        <v>18</v>
      </c>
      <c r="I88" s="29">
        <v>12</v>
      </c>
      <c r="J88" s="29">
        <v>13</v>
      </c>
      <c r="K88" s="29">
        <v>29</v>
      </c>
      <c r="L88" s="29">
        <v>5</v>
      </c>
      <c r="M88" s="29">
        <v>0</v>
      </c>
      <c r="N88" s="29">
        <v>0</v>
      </c>
      <c r="O88" s="29">
        <v>14</v>
      </c>
      <c r="P88" s="29">
        <v>0</v>
      </c>
      <c r="Q88" s="29">
        <v>5</v>
      </c>
      <c r="R88" s="29">
        <v>1</v>
      </c>
      <c r="S88" s="29">
        <v>1</v>
      </c>
      <c r="T88" s="29">
        <v>0</v>
      </c>
      <c r="U88" s="29">
        <v>9</v>
      </c>
    </row>
    <row r="89" spans="2:21">
      <c r="B89" s="10">
        <v>175</v>
      </c>
      <c r="C89" s="29">
        <v>28</v>
      </c>
      <c r="D89" s="29">
        <v>35</v>
      </c>
      <c r="E89" s="29">
        <v>21</v>
      </c>
      <c r="F89" s="29">
        <v>10</v>
      </c>
      <c r="G89" s="29">
        <v>16</v>
      </c>
      <c r="H89" s="29">
        <v>21</v>
      </c>
      <c r="I89" s="29">
        <v>10</v>
      </c>
      <c r="J89" s="29">
        <v>19</v>
      </c>
      <c r="K89" s="29">
        <v>30</v>
      </c>
      <c r="L89" s="29">
        <v>9</v>
      </c>
      <c r="M89" s="29">
        <v>0</v>
      </c>
      <c r="N89" s="29">
        <v>1</v>
      </c>
      <c r="O89" s="29">
        <v>16</v>
      </c>
      <c r="P89" s="29">
        <v>0</v>
      </c>
      <c r="Q89" s="29">
        <v>8</v>
      </c>
      <c r="R89" s="29">
        <v>1</v>
      </c>
      <c r="S89" s="29">
        <v>1</v>
      </c>
      <c r="T89" s="29">
        <v>0</v>
      </c>
      <c r="U89" s="29">
        <v>12</v>
      </c>
    </row>
    <row r="90" spans="2:21">
      <c r="B90" s="10">
        <v>200</v>
      </c>
      <c r="C90" s="29">
        <v>29</v>
      </c>
      <c r="D90" s="29">
        <v>37</v>
      </c>
      <c r="E90" s="29">
        <v>23</v>
      </c>
      <c r="F90" s="29">
        <v>15</v>
      </c>
      <c r="G90" s="29">
        <v>18</v>
      </c>
      <c r="H90" s="29">
        <v>23</v>
      </c>
      <c r="I90" s="29">
        <v>6</v>
      </c>
      <c r="J90" s="29">
        <v>13</v>
      </c>
      <c r="K90" s="29">
        <v>32</v>
      </c>
      <c r="L90" s="29">
        <v>10</v>
      </c>
      <c r="M90" s="29">
        <v>0</v>
      </c>
      <c r="N90" s="29">
        <v>2</v>
      </c>
      <c r="O90" s="29">
        <v>17</v>
      </c>
      <c r="P90" s="29">
        <v>0</v>
      </c>
      <c r="Q90" s="29">
        <v>12</v>
      </c>
      <c r="R90" s="29">
        <v>2</v>
      </c>
      <c r="S90" s="29">
        <v>1</v>
      </c>
      <c r="T90" s="29">
        <v>1</v>
      </c>
      <c r="U90" s="29">
        <v>15</v>
      </c>
    </row>
    <row r="91" spans="2:21">
      <c r="B91" s="10">
        <v>225</v>
      </c>
      <c r="C91" s="29">
        <v>20</v>
      </c>
      <c r="D91" s="29">
        <v>40</v>
      </c>
      <c r="E91" s="29">
        <v>22</v>
      </c>
      <c r="F91" s="29">
        <v>12</v>
      </c>
      <c r="G91" s="29">
        <v>19</v>
      </c>
      <c r="H91" s="29">
        <v>25</v>
      </c>
      <c r="I91" s="29">
        <v>5</v>
      </c>
      <c r="J91" s="29">
        <v>13</v>
      </c>
      <c r="K91" s="29">
        <v>34</v>
      </c>
      <c r="L91" s="29">
        <v>13</v>
      </c>
      <c r="M91" s="29">
        <v>0</v>
      </c>
      <c r="N91" s="29">
        <v>2</v>
      </c>
      <c r="O91" s="29">
        <v>19</v>
      </c>
      <c r="P91" s="29">
        <v>0</v>
      </c>
      <c r="Q91" s="29">
        <v>14</v>
      </c>
      <c r="R91" s="29">
        <v>4</v>
      </c>
      <c r="S91" s="29">
        <v>2</v>
      </c>
      <c r="T91" s="29">
        <v>3</v>
      </c>
      <c r="U91" s="29">
        <v>19</v>
      </c>
    </row>
    <row r="92" spans="2:21">
      <c r="B92" s="10">
        <v>250</v>
      </c>
      <c r="C92" s="29">
        <v>16</v>
      </c>
      <c r="D92" s="29">
        <v>35</v>
      </c>
      <c r="E92" s="29">
        <v>27</v>
      </c>
      <c r="F92" s="29">
        <v>16</v>
      </c>
      <c r="G92" s="29">
        <v>18</v>
      </c>
      <c r="H92" s="29">
        <v>27</v>
      </c>
      <c r="I92" s="29">
        <v>4</v>
      </c>
      <c r="J92" s="29">
        <v>13</v>
      </c>
      <c r="K92" s="29">
        <v>39</v>
      </c>
      <c r="L92" s="29">
        <v>11</v>
      </c>
      <c r="M92" s="29">
        <v>1</v>
      </c>
      <c r="N92" s="29">
        <v>4</v>
      </c>
      <c r="O92" s="29">
        <v>20</v>
      </c>
      <c r="P92" s="29">
        <v>0</v>
      </c>
      <c r="Q92" s="29">
        <v>16</v>
      </c>
      <c r="R92" s="29">
        <v>4</v>
      </c>
      <c r="S92" s="29">
        <v>2</v>
      </c>
      <c r="T92" s="29">
        <v>7</v>
      </c>
      <c r="U92" s="29">
        <v>21</v>
      </c>
    </row>
    <row r="93" spans="2:21">
      <c r="B93" s="10">
        <v>275</v>
      </c>
      <c r="C93" s="29">
        <v>13</v>
      </c>
      <c r="D93" s="29">
        <v>29</v>
      </c>
      <c r="E93" s="29">
        <v>28</v>
      </c>
      <c r="F93" s="29">
        <v>11</v>
      </c>
      <c r="G93" s="29">
        <v>22</v>
      </c>
      <c r="H93" s="29">
        <v>28</v>
      </c>
      <c r="I93" s="29">
        <v>3</v>
      </c>
      <c r="J93" s="29">
        <v>11</v>
      </c>
      <c r="K93" s="29">
        <v>38</v>
      </c>
      <c r="L93" s="29">
        <v>19</v>
      </c>
      <c r="M93" s="29">
        <v>2</v>
      </c>
      <c r="N93" s="29">
        <v>7</v>
      </c>
      <c r="O93" s="29">
        <v>21</v>
      </c>
      <c r="P93" s="29">
        <v>1</v>
      </c>
      <c r="Q93" s="29">
        <v>21</v>
      </c>
      <c r="R93" s="29">
        <v>5</v>
      </c>
      <c r="S93" s="29">
        <v>3</v>
      </c>
      <c r="T93" s="29">
        <v>10</v>
      </c>
      <c r="U93" s="29">
        <v>22</v>
      </c>
    </row>
    <row r="94" spans="2:21">
      <c r="B94" s="10">
        <v>300</v>
      </c>
      <c r="C94" s="29">
        <v>11</v>
      </c>
      <c r="D94" s="29">
        <v>35</v>
      </c>
      <c r="E94" s="29">
        <v>21</v>
      </c>
      <c r="F94" s="29">
        <v>18</v>
      </c>
      <c r="G94" s="29">
        <v>19</v>
      </c>
      <c r="H94" s="29">
        <v>30</v>
      </c>
      <c r="I94" s="29">
        <v>2</v>
      </c>
      <c r="J94" s="29">
        <v>12</v>
      </c>
      <c r="K94" s="29">
        <v>36</v>
      </c>
      <c r="L94" s="29">
        <v>18</v>
      </c>
      <c r="M94" s="29">
        <v>2</v>
      </c>
      <c r="N94" s="29">
        <v>11</v>
      </c>
      <c r="O94" s="29">
        <v>22</v>
      </c>
      <c r="P94" s="29">
        <v>2</v>
      </c>
      <c r="Q94" s="29">
        <v>24</v>
      </c>
      <c r="R94" s="29">
        <v>7</v>
      </c>
      <c r="S94" s="29">
        <v>8</v>
      </c>
      <c r="T94" s="29">
        <v>13</v>
      </c>
      <c r="U94" s="29">
        <v>22</v>
      </c>
    </row>
    <row r="95" spans="2:21">
      <c r="B95" s="10">
        <v>325</v>
      </c>
      <c r="C95" s="29">
        <v>10</v>
      </c>
      <c r="D95" s="29">
        <v>39</v>
      </c>
      <c r="E95" s="29">
        <v>23</v>
      </c>
      <c r="F95" s="29">
        <v>15</v>
      </c>
      <c r="G95" s="29">
        <v>20</v>
      </c>
      <c r="H95" s="29">
        <v>31</v>
      </c>
      <c r="I95" s="29">
        <v>2</v>
      </c>
      <c r="J95" s="29">
        <v>11</v>
      </c>
      <c r="K95" s="29">
        <v>36</v>
      </c>
      <c r="L95" s="29">
        <v>19</v>
      </c>
      <c r="M95" s="29">
        <v>5</v>
      </c>
      <c r="N95" s="29">
        <v>13</v>
      </c>
      <c r="O95" s="29">
        <v>23</v>
      </c>
      <c r="P95" s="29">
        <v>2</v>
      </c>
      <c r="Q95" s="29">
        <v>27</v>
      </c>
      <c r="R95" s="29">
        <v>7</v>
      </c>
      <c r="S95" s="29">
        <v>12</v>
      </c>
      <c r="T95" s="29">
        <v>10</v>
      </c>
      <c r="U95" s="29">
        <v>25</v>
      </c>
    </row>
    <row r="96" spans="2:21">
      <c r="B96" s="10">
        <v>350</v>
      </c>
      <c r="C96" s="29">
        <v>9</v>
      </c>
      <c r="D96" s="29">
        <v>41</v>
      </c>
      <c r="E96" s="29">
        <v>21</v>
      </c>
      <c r="F96" s="29">
        <v>11</v>
      </c>
      <c r="G96" s="29">
        <v>18</v>
      </c>
      <c r="H96" s="29">
        <v>32</v>
      </c>
      <c r="I96" s="29">
        <v>2</v>
      </c>
      <c r="J96" s="29">
        <v>6</v>
      </c>
      <c r="K96" s="29">
        <v>37</v>
      </c>
      <c r="L96" s="29">
        <v>22</v>
      </c>
      <c r="M96" s="29">
        <v>4</v>
      </c>
      <c r="N96" s="29">
        <v>15</v>
      </c>
      <c r="O96" s="29">
        <v>24</v>
      </c>
      <c r="P96" s="29">
        <v>3</v>
      </c>
      <c r="Q96" s="29">
        <v>31</v>
      </c>
      <c r="R96" s="29">
        <v>9</v>
      </c>
      <c r="S96" s="29">
        <v>12</v>
      </c>
      <c r="T96" s="29">
        <v>17</v>
      </c>
      <c r="U96" s="29">
        <v>26</v>
      </c>
    </row>
    <row r="97" spans="2:21">
      <c r="B97" s="10">
        <v>375</v>
      </c>
      <c r="C97" s="31">
        <v>8</v>
      </c>
      <c r="D97" s="29">
        <v>26</v>
      </c>
      <c r="E97" s="29">
        <v>20</v>
      </c>
      <c r="F97" s="29">
        <v>15</v>
      </c>
      <c r="G97" s="29">
        <v>21</v>
      </c>
      <c r="H97" s="29">
        <v>33</v>
      </c>
      <c r="I97" s="29">
        <v>2</v>
      </c>
      <c r="J97" s="29">
        <v>4</v>
      </c>
      <c r="K97" s="29">
        <v>29</v>
      </c>
      <c r="L97" s="29">
        <v>22</v>
      </c>
      <c r="M97" s="29">
        <v>6</v>
      </c>
      <c r="N97" s="29">
        <v>19</v>
      </c>
      <c r="O97" s="29">
        <v>25</v>
      </c>
      <c r="P97" s="29">
        <v>4</v>
      </c>
      <c r="Q97" s="29">
        <v>28</v>
      </c>
      <c r="R97" s="29">
        <v>12</v>
      </c>
      <c r="S97" s="29">
        <v>13</v>
      </c>
      <c r="T97" s="29">
        <v>22</v>
      </c>
      <c r="U97" s="29">
        <v>26</v>
      </c>
    </row>
    <row r="98" spans="2:21">
      <c r="B98" s="10">
        <v>400</v>
      </c>
      <c r="C98" s="31">
        <v>8</v>
      </c>
      <c r="D98" s="29">
        <v>29</v>
      </c>
      <c r="E98" s="29">
        <v>23</v>
      </c>
      <c r="F98" s="29">
        <v>15</v>
      </c>
      <c r="G98" s="29">
        <v>12</v>
      </c>
      <c r="H98" s="29">
        <v>34</v>
      </c>
      <c r="I98" s="29">
        <v>2</v>
      </c>
      <c r="J98" s="29">
        <v>3</v>
      </c>
      <c r="K98" s="29">
        <v>18</v>
      </c>
      <c r="L98" s="29">
        <v>21</v>
      </c>
      <c r="M98" s="29">
        <v>6</v>
      </c>
      <c r="N98" s="29">
        <v>19</v>
      </c>
      <c r="O98" s="29">
        <v>25</v>
      </c>
      <c r="P98" s="29">
        <v>5</v>
      </c>
      <c r="Q98" s="29">
        <v>31</v>
      </c>
      <c r="R98" s="29">
        <v>14</v>
      </c>
      <c r="S98" s="29">
        <v>20</v>
      </c>
      <c r="T98" s="29">
        <v>30</v>
      </c>
      <c r="U98" s="29">
        <v>27</v>
      </c>
    </row>
    <row r="99" spans="2:21">
      <c r="B99" s="10">
        <v>425</v>
      </c>
      <c r="C99" s="31">
        <v>6</v>
      </c>
      <c r="D99" s="29">
        <v>20</v>
      </c>
      <c r="E99" s="29">
        <v>16</v>
      </c>
      <c r="F99" s="29">
        <v>13</v>
      </c>
      <c r="G99" s="29">
        <v>11</v>
      </c>
      <c r="H99" s="29">
        <v>35</v>
      </c>
      <c r="I99" s="29">
        <v>1</v>
      </c>
      <c r="J99" s="29">
        <v>3</v>
      </c>
      <c r="K99" s="29">
        <v>18</v>
      </c>
      <c r="L99" s="29">
        <v>12</v>
      </c>
      <c r="M99" s="29">
        <v>13</v>
      </c>
      <c r="N99" s="29">
        <v>22</v>
      </c>
      <c r="O99" s="29">
        <v>26</v>
      </c>
      <c r="P99" s="29">
        <v>6</v>
      </c>
      <c r="Q99" s="29">
        <v>31</v>
      </c>
      <c r="R99" s="29">
        <v>13</v>
      </c>
      <c r="S99" s="29">
        <v>22</v>
      </c>
      <c r="T99" s="29">
        <v>29</v>
      </c>
      <c r="U99" s="29">
        <v>27</v>
      </c>
    </row>
    <row r="100" spans="2:21">
      <c r="B100" s="10">
        <v>450</v>
      </c>
      <c r="C100" s="31">
        <v>3</v>
      </c>
      <c r="D100" s="29">
        <v>23</v>
      </c>
      <c r="E100" s="29">
        <v>17</v>
      </c>
      <c r="F100" s="29">
        <v>12</v>
      </c>
      <c r="G100" s="29">
        <v>10</v>
      </c>
      <c r="H100" s="29">
        <v>35</v>
      </c>
      <c r="I100" s="29">
        <v>1</v>
      </c>
      <c r="J100" s="29">
        <v>3</v>
      </c>
      <c r="K100" s="29">
        <v>15</v>
      </c>
      <c r="L100" s="29">
        <v>5</v>
      </c>
      <c r="M100" s="29">
        <v>13</v>
      </c>
      <c r="N100" s="29">
        <v>26</v>
      </c>
      <c r="O100" s="29">
        <v>27</v>
      </c>
      <c r="P100" s="29">
        <v>8</v>
      </c>
      <c r="Q100" s="29">
        <v>34</v>
      </c>
      <c r="R100" s="29">
        <v>16</v>
      </c>
      <c r="S100" s="29">
        <v>23</v>
      </c>
      <c r="T100" s="29">
        <v>33</v>
      </c>
      <c r="U100" s="29">
        <v>27</v>
      </c>
    </row>
    <row r="101" spans="2:21">
      <c r="B101" s="10">
        <v>475</v>
      </c>
      <c r="C101" s="10">
        <v>2</v>
      </c>
      <c r="D101" s="29">
        <v>14</v>
      </c>
      <c r="E101" s="29">
        <v>12</v>
      </c>
      <c r="F101" s="29">
        <v>16</v>
      </c>
      <c r="G101" s="29">
        <v>8</v>
      </c>
      <c r="H101" s="29">
        <v>36</v>
      </c>
      <c r="I101" s="29">
        <v>1</v>
      </c>
      <c r="J101" s="29">
        <v>3</v>
      </c>
      <c r="K101" s="29">
        <v>10</v>
      </c>
      <c r="L101" s="29">
        <v>4</v>
      </c>
      <c r="M101" s="29">
        <v>17</v>
      </c>
      <c r="N101" s="29">
        <v>26</v>
      </c>
      <c r="O101" s="29">
        <v>28</v>
      </c>
      <c r="P101" s="29">
        <v>7</v>
      </c>
      <c r="Q101" s="29">
        <v>38</v>
      </c>
      <c r="R101" s="29">
        <v>16</v>
      </c>
      <c r="S101" s="29">
        <v>25</v>
      </c>
      <c r="T101" s="29">
        <v>39</v>
      </c>
      <c r="U101" s="29">
        <v>29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R103"/>
  <sheetViews>
    <sheetView workbookViewId="0">
      <selection sqref="A1:XFD1"/>
    </sheetView>
  </sheetViews>
  <sheetFormatPr defaultColWidth="11.5546875" defaultRowHeight="14.4"/>
  <sheetData>
    <row r="2" spans="1:17">
      <c r="A2" s="13" t="s">
        <v>171</v>
      </c>
      <c r="B2" s="13" t="s">
        <v>26</v>
      </c>
      <c r="C2" s="13"/>
      <c r="D2" s="13"/>
      <c r="E2" s="13"/>
      <c r="G2" s="13" t="s">
        <v>173</v>
      </c>
      <c r="H2" s="13" t="s">
        <v>58</v>
      </c>
      <c r="I2" s="13"/>
      <c r="J2" s="13"/>
      <c r="K2" s="13"/>
      <c r="M2" s="13" t="s">
        <v>174</v>
      </c>
      <c r="N2" s="13" t="s">
        <v>57</v>
      </c>
      <c r="O2" s="13"/>
      <c r="P2" s="13"/>
      <c r="Q2" s="13"/>
    </row>
    <row r="3" spans="1:17">
      <c r="A3" s="13"/>
      <c r="B3" s="13" t="s">
        <v>0</v>
      </c>
      <c r="C3" s="13" t="s">
        <v>1</v>
      </c>
      <c r="D3" s="13" t="s">
        <v>2</v>
      </c>
      <c r="E3" s="13" t="s">
        <v>172</v>
      </c>
      <c r="G3" s="13"/>
      <c r="H3" s="13" t="s">
        <v>0</v>
      </c>
      <c r="I3" s="13" t="s">
        <v>1</v>
      </c>
      <c r="J3" s="13" t="s">
        <v>2</v>
      </c>
      <c r="K3" s="13" t="s">
        <v>172</v>
      </c>
      <c r="M3" s="13"/>
      <c r="N3" s="13" t="s">
        <v>0</v>
      </c>
      <c r="O3" s="13" t="s">
        <v>1</v>
      </c>
      <c r="P3" s="13" t="s">
        <v>2</v>
      </c>
      <c r="Q3" s="13" t="s">
        <v>172</v>
      </c>
    </row>
    <row r="4" spans="1:17">
      <c r="A4" s="10"/>
      <c r="B4" s="10">
        <v>50</v>
      </c>
      <c r="C4" s="10">
        <v>275</v>
      </c>
      <c r="D4" s="10">
        <v>50</v>
      </c>
      <c r="E4">
        <f>8*25</f>
        <v>200</v>
      </c>
      <c r="G4" s="10"/>
      <c r="H4" s="10">
        <v>41.25</v>
      </c>
      <c r="I4" s="10">
        <v>66.25</v>
      </c>
      <c r="J4" s="10">
        <v>62.5</v>
      </c>
      <c r="K4">
        <v>132</v>
      </c>
      <c r="N4" s="10">
        <v>1.479712989</v>
      </c>
      <c r="O4" s="10">
        <v>0.32339034799999999</v>
      </c>
      <c r="P4" s="10">
        <v>0.58099999999999996</v>
      </c>
      <c r="Q4" s="10">
        <v>0.13890207312216402</v>
      </c>
    </row>
    <row r="5" spans="1:17">
      <c r="A5" s="10"/>
      <c r="B5" s="10">
        <v>50</v>
      </c>
      <c r="C5" s="10">
        <v>50</v>
      </c>
      <c r="D5" s="10">
        <v>75</v>
      </c>
      <c r="E5">
        <v>250</v>
      </c>
      <c r="G5" s="10"/>
      <c r="H5" s="10">
        <v>17.5</v>
      </c>
      <c r="I5" s="10">
        <v>68.75</v>
      </c>
      <c r="J5" s="10">
        <v>162</v>
      </c>
      <c r="K5">
        <v>128</v>
      </c>
      <c r="N5" s="10">
        <v>0.497784122</v>
      </c>
      <c r="O5" s="10">
        <v>0.57555245499999996</v>
      </c>
      <c r="P5" s="10">
        <v>0.183</v>
      </c>
      <c r="Q5" s="10">
        <v>0.122</v>
      </c>
    </row>
    <row r="6" spans="1:17">
      <c r="A6" s="10"/>
      <c r="B6" s="10">
        <v>50</v>
      </c>
      <c r="C6" s="10">
        <v>50</v>
      </c>
      <c r="D6" s="10">
        <v>25</v>
      </c>
      <c r="E6">
        <v>200</v>
      </c>
      <c r="G6" s="10"/>
      <c r="H6" s="10">
        <v>21.25</v>
      </c>
      <c r="I6" s="10">
        <v>42.5</v>
      </c>
      <c r="J6" s="10">
        <v>36</v>
      </c>
      <c r="K6">
        <v>105</v>
      </c>
      <c r="N6" s="10">
        <v>2.17</v>
      </c>
      <c r="O6" s="10">
        <v>1.0800565289999999</v>
      </c>
      <c r="P6" s="10">
        <v>0.72599999999999998</v>
      </c>
      <c r="Q6" s="10">
        <v>0.1673</v>
      </c>
    </row>
    <row r="7" spans="1:17">
      <c r="A7" s="10"/>
      <c r="B7" s="10">
        <v>25</v>
      </c>
      <c r="C7" s="10">
        <v>50</v>
      </c>
      <c r="D7" s="10">
        <v>50</v>
      </c>
      <c r="E7">
        <v>250</v>
      </c>
      <c r="G7" s="10"/>
      <c r="H7" s="10">
        <v>33.75</v>
      </c>
      <c r="I7" s="10">
        <v>42.5</v>
      </c>
      <c r="J7" s="10">
        <v>51</v>
      </c>
      <c r="K7">
        <v>64</v>
      </c>
      <c r="N7" s="10">
        <v>1.19730347</v>
      </c>
      <c r="O7" s="10">
        <v>2.1395766840000001</v>
      </c>
      <c r="P7" s="10">
        <v>0.35299999999999998</v>
      </c>
      <c r="Q7" s="10">
        <v>0.19320000000000001</v>
      </c>
    </row>
    <row r="8" spans="1:17">
      <c r="A8" s="10"/>
      <c r="B8" s="10">
        <v>100</v>
      </c>
      <c r="C8" s="10">
        <v>150</v>
      </c>
      <c r="D8" s="10">
        <v>50</v>
      </c>
      <c r="E8">
        <v>175</v>
      </c>
      <c r="G8" s="10"/>
      <c r="H8" s="10">
        <v>7.5</v>
      </c>
      <c r="I8" s="10">
        <v>26.25</v>
      </c>
      <c r="J8" s="10">
        <v>35</v>
      </c>
      <c r="K8">
        <v>104</v>
      </c>
      <c r="N8" s="10">
        <v>0.78182087899999997</v>
      </c>
      <c r="O8" s="10">
        <v>0.30743118699999999</v>
      </c>
      <c r="P8" s="10">
        <v>0.59099999999999997</v>
      </c>
      <c r="Q8" s="10">
        <v>0.1736</v>
      </c>
    </row>
    <row r="9" spans="1:17">
      <c r="A9" s="10"/>
      <c r="B9" s="10">
        <v>100</v>
      </c>
      <c r="C9" s="10">
        <v>75</v>
      </c>
      <c r="D9" s="10">
        <v>50</v>
      </c>
      <c r="E9">
        <v>250</v>
      </c>
      <c r="G9" s="10"/>
      <c r="H9" s="10">
        <v>6.25</v>
      </c>
      <c r="I9" s="10">
        <v>10</v>
      </c>
      <c r="J9" s="10">
        <v>20</v>
      </c>
      <c r="K9">
        <v>124</v>
      </c>
      <c r="N9" s="10">
        <v>0.86969114199999997</v>
      </c>
      <c r="O9" s="10">
        <v>0.58811240899999895</v>
      </c>
      <c r="P9" s="10">
        <v>0.47199999999999998</v>
      </c>
      <c r="Q9" s="10">
        <v>0.12300000000000001</v>
      </c>
    </row>
    <row r="10" spans="1:17">
      <c r="A10" s="10"/>
      <c r="B10" s="10">
        <v>50</v>
      </c>
      <c r="C10" s="10"/>
      <c r="D10" s="10">
        <v>75</v>
      </c>
      <c r="E10">
        <v>200</v>
      </c>
      <c r="G10" s="10"/>
      <c r="H10" s="10">
        <v>33.75</v>
      </c>
      <c r="I10" s="10"/>
      <c r="J10" s="10">
        <v>26</v>
      </c>
      <c r="K10">
        <v>127</v>
      </c>
      <c r="N10" s="10">
        <v>0.84213414900000005</v>
      </c>
      <c r="O10" s="10"/>
      <c r="P10" s="10">
        <v>1.2</v>
      </c>
      <c r="Q10" s="10">
        <v>0.13039999999999999</v>
      </c>
    </row>
    <row r="11" spans="1:17">
      <c r="A11" s="10"/>
      <c r="B11" s="10"/>
      <c r="C11" s="10">
        <v>25</v>
      </c>
      <c r="D11" s="10"/>
      <c r="E11">
        <v>250</v>
      </c>
      <c r="G11" s="10"/>
      <c r="H11" s="10"/>
      <c r="I11" s="10">
        <v>62.5</v>
      </c>
      <c r="J11" s="10"/>
      <c r="K11">
        <v>115</v>
      </c>
      <c r="N11" s="10"/>
      <c r="O11" s="10">
        <v>0.83106197800000003</v>
      </c>
      <c r="P11" s="10"/>
      <c r="Q11" s="10">
        <v>0.122</v>
      </c>
    </row>
    <row r="12" spans="1:17">
      <c r="A12" s="10"/>
      <c r="B12" s="10">
        <v>50</v>
      </c>
      <c r="C12" s="10">
        <v>75</v>
      </c>
      <c r="D12" s="10">
        <v>75</v>
      </c>
      <c r="G12" s="10"/>
      <c r="H12" s="10">
        <v>36.25</v>
      </c>
      <c r="I12" s="10">
        <v>35</v>
      </c>
      <c r="J12" s="10">
        <v>45</v>
      </c>
      <c r="K12" s="10"/>
      <c r="N12" s="10">
        <v>0.81727746400000001</v>
      </c>
      <c r="O12" s="10">
        <v>0.71924962000000003</v>
      </c>
      <c r="P12" s="10">
        <v>0.60799999999999998</v>
      </c>
      <c r="Q12" s="10"/>
    </row>
    <row r="13" spans="1:17">
      <c r="A13" s="10"/>
      <c r="B13" s="10">
        <v>25</v>
      </c>
      <c r="C13" s="10">
        <v>75</v>
      </c>
      <c r="D13" s="10">
        <v>75</v>
      </c>
      <c r="G13" s="10"/>
      <c r="H13" s="10">
        <v>18.75</v>
      </c>
      <c r="I13" s="10">
        <v>76.25</v>
      </c>
      <c r="J13" s="10">
        <v>18</v>
      </c>
      <c r="K13" s="10"/>
      <c r="N13" s="10">
        <v>0.63598936800000005</v>
      </c>
      <c r="O13" s="10">
        <v>0.4</v>
      </c>
      <c r="P13" s="10">
        <v>3.5</v>
      </c>
      <c r="Q13" s="10"/>
    </row>
    <row r="14" spans="1:17">
      <c r="A14" s="10"/>
      <c r="B14" s="10">
        <v>125</v>
      </c>
      <c r="C14" s="10">
        <v>25</v>
      </c>
      <c r="D14" s="10">
        <v>25</v>
      </c>
      <c r="G14" s="10"/>
      <c r="H14" s="10">
        <v>15</v>
      </c>
      <c r="I14" s="10">
        <v>35</v>
      </c>
      <c r="J14" s="10">
        <v>23</v>
      </c>
      <c r="K14" s="10"/>
      <c r="N14" s="10">
        <v>0.68133044099999995</v>
      </c>
      <c r="O14" s="10">
        <v>0.765010686</v>
      </c>
      <c r="P14" s="10">
        <v>0.86</v>
      </c>
      <c r="Q14" s="10"/>
    </row>
    <row r="15" spans="1:17">
      <c r="A15" s="10"/>
      <c r="B15" s="10">
        <v>175</v>
      </c>
      <c r="C15" s="10">
        <v>50</v>
      </c>
      <c r="D15" s="10">
        <v>25</v>
      </c>
      <c r="G15" s="10"/>
      <c r="H15" s="10">
        <v>86.25</v>
      </c>
      <c r="I15" s="10">
        <v>31.25</v>
      </c>
      <c r="J15" s="10">
        <v>48</v>
      </c>
      <c r="K15" s="10"/>
      <c r="N15" s="10">
        <v>0.41167521400000001</v>
      </c>
      <c r="O15" s="10">
        <v>0.82891398500000002</v>
      </c>
      <c r="P15" s="10">
        <v>0.88800000000000001</v>
      </c>
      <c r="Q15" s="10"/>
    </row>
    <row r="16" spans="1:17">
      <c r="A16" s="10"/>
      <c r="B16" s="10">
        <v>25</v>
      </c>
      <c r="C16" s="10">
        <v>125</v>
      </c>
      <c r="D16" s="10">
        <v>75</v>
      </c>
      <c r="G16" s="10"/>
      <c r="H16" s="10">
        <v>22.5</v>
      </c>
      <c r="I16" s="10">
        <v>7.5</v>
      </c>
      <c r="J16" s="10">
        <v>27.5</v>
      </c>
      <c r="K16" s="10"/>
      <c r="N16" s="10">
        <v>1.3587632970000001</v>
      </c>
      <c r="O16" s="10">
        <v>0.51045756399999997</v>
      </c>
      <c r="P16" s="10">
        <v>1.072114507</v>
      </c>
      <c r="Q16" s="10"/>
    </row>
    <row r="17" spans="1:17">
      <c r="A17" s="10"/>
      <c r="B17" s="10"/>
      <c r="C17" s="10">
        <v>50</v>
      </c>
      <c r="D17" s="10"/>
      <c r="G17" s="10"/>
      <c r="H17" s="10"/>
      <c r="I17" s="10">
        <v>31.25</v>
      </c>
      <c r="J17" s="10"/>
      <c r="K17" s="10"/>
      <c r="N17" s="10"/>
      <c r="O17" s="10">
        <v>0.60285814999999998</v>
      </c>
      <c r="P17" s="10"/>
      <c r="Q17" s="10"/>
    </row>
    <row r="18" spans="1:17">
      <c r="A18" s="10"/>
      <c r="B18" s="10">
        <v>25</v>
      </c>
      <c r="C18" s="10"/>
      <c r="D18" s="10">
        <v>175</v>
      </c>
      <c r="G18" s="10"/>
      <c r="H18" s="10">
        <v>23.75</v>
      </c>
      <c r="I18" s="10"/>
      <c r="J18" s="10">
        <v>21.25</v>
      </c>
      <c r="K18" s="10"/>
      <c r="N18" s="10">
        <v>1.578845828</v>
      </c>
      <c r="O18" s="10"/>
      <c r="P18" s="10">
        <v>1.93</v>
      </c>
      <c r="Q18" s="10"/>
    </row>
    <row r="19" spans="1:17">
      <c r="A19" s="10"/>
      <c r="B19" s="10">
        <v>50</v>
      </c>
      <c r="C19" s="10">
        <v>50</v>
      </c>
      <c r="D19" s="10">
        <v>250</v>
      </c>
      <c r="G19" s="10"/>
      <c r="H19" s="10">
        <v>43.75</v>
      </c>
      <c r="I19" s="10">
        <v>23.75</v>
      </c>
      <c r="J19" s="10">
        <v>50</v>
      </c>
      <c r="K19" s="10"/>
      <c r="N19" s="10">
        <v>0.69880853200000004</v>
      </c>
      <c r="O19" s="10">
        <v>2.728713478</v>
      </c>
      <c r="P19" s="10">
        <v>0.40955506899999999</v>
      </c>
      <c r="Q19" s="10"/>
    </row>
    <row r="20" spans="1:17">
      <c r="A20" s="10"/>
      <c r="B20" s="10">
        <v>25</v>
      </c>
      <c r="C20" s="10">
        <v>50</v>
      </c>
      <c r="D20" s="10">
        <v>175</v>
      </c>
      <c r="G20" s="10"/>
      <c r="H20" s="10">
        <v>32.5</v>
      </c>
      <c r="I20" s="10">
        <v>66.25</v>
      </c>
      <c r="J20" s="10">
        <v>32.5</v>
      </c>
      <c r="K20" s="10"/>
      <c r="N20" s="10">
        <v>0.95593576199999997</v>
      </c>
      <c r="O20" s="10">
        <v>0.654106984</v>
      </c>
      <c r="P20" s="10">
        <v>1.1734862850000001</v>
      </c>
      <c r="Q20" s="10"/>
    </row>
    <row r="21" spans="1:17">
      <c r="A21" s="10"/>
      <c r="B21" s="10">
        <v>50</v>
      </c>
      <c r="C21" s="10">
        <v>50</v>
      </c>
      <c r="D21" s="10">
        <v>225</v>
      </c>
      <c r="G21" s="10"/>
      <c r="H21" s="10">
        <v>52.5</v>
      </c>
      <c r="I21" s="10">
        <v>65</v>
      </c>
      <c r="J21" s="10">
        <v>10</v>
      </c>
      <c r="K21" s="10"/>
      <c r="N21" s="10">
        <v>0.48648681599999999</v>
      </c>
      <c r="O21" s="10">
        <v>1.148595872</v>
      </c>
      <c r="P21" s="10">
        <v>0.47970578699999999</v>
      </c>
      <c r="Q21" s="10"/>
    </row>
    <row r="22" spans="1:17">
      <c r="A22" s="10"/>
      <c r="B22" s="10">
        <v>75</v>
      </c>
      <c r="C22" s="10">
        <v>125</v>
      </c>
      <c r="D22" s="10">
        <v>50</v>
      </c>
      <c r="G22" s="10"/>
      <c r="H22" s="10">
        <v>50</v>
      </c>
      <c r="I22" s="10">
        <v>37.5</v>
      </c>
      <c r="J22" s="10">
        <v>60</v>
      </c>
      <c r="K22" s="10"/>
      <c r="N22" s="10">
        <v>0.74553472300000001</v>
      </c>
      <c r="O22" s="10">
        <v>5.2861881500000001</v>
      </c>
      <c r="P22" s="10">
        <v>0.39067587599999998</v>
      </c>
      <c r="Q22" s="10"/>
    </row>
    <row r="23" spans="1:17">
      <c r="A23" s="10"/>
      <c r="B23" s="10"/>
      <c r="C23" s="10">
        <v>50</v>
      </c>
      <c r="D23" s="10">
        <v>100</v>
      </c>
      <c r="G23" s="10"/>
      <c r="H23" s="10"/>
      <c r="I23" s="10">
        <v>105</v>
      </c>
      <c r="J23" s="10">
        <v>47.5</v>
      </c>
      <c r="K23" s="10"/>
      <c r="N23" s="10"/>
      <c r="O23" s="10">
        <v>0.30308954599999999</v>
      </c>
      <c r="P23" s="10">
        <v>0.96106088000000001</v>
      </c>
      <c r="Q23" s="10"/>
    </row>
    <row r="24" spans="1:17">
      <c r="A24" s="10"/>
      <c r="B24" s="10">
        <v>25</v>
      </c>
      <c r="C24" s="10">
        <v>100</v>
      </c>
      <c r="D24" s="10">
        <v>150</v>
      </c>
      <c r="G24" s="10"/>
      <c r="H24" s="10">
        <v>26.25</v>
      </c>
      <c r="I24" s="10">
        <v>73.75</v>
      </c>
      <c r="J24" s="10">
        <v>20</v>
      </c>
      <c r="K24" s="10"/>
      <c r="N24" s="10">
        <v>0.78634717200000004</v>
      </c>
      <c r="O24" s="10">
        <v>0.36779256399999999</v>
      </c>
      <c r="P24" s="10">
        <v>0.43134899399999999</v>
      </c>
      <c r="Q24" s="10"/>
    </row>
    <row r="25" spans="1:17">
      <c r="A25" s="10"/>
      <c r="B25" s="10">
        <v>25</v>
      </c>
      <c r="C25" s="10">
        <v>125</v>
      </c>
      <c r="D25" s="10">
        <v>125</v>
      </c>
      <c r="G25" s="10"/>
      <c r="H25" s="10">
        <v>31.25</v>
      </c>
      <c r="I25" s="10">
        <v>41.25</v>
      </c>
      <c r="J25" s="10">
        <v>31.25</v>
      </c>
      <c r="K25" s="10"/>
      <c r="N25" s="10">
        <v>0.62776161799999997</v>
      </c>
      <c r="O25" s="10">
        <v>1.0508205580000001</v>
      </c>
      <c r="P25" s="10">
        <v>0.8</v>
      </c>
      <c r="Q25" s="10"/>
    </row>
    <row r="26" spans="1:17">
      <c r="A26" s="10"/>
      <c r="B26" s="10">
        <v>50</v>
      </c>
      <c r="C26" s="10">
        <v>100</v>
      </c>
      <c r="D26" s="10"/>
      <c r="G26" s="10"/>
      <c r="H26" s="10">
        <v>26.25</v>
      </c>
      <c r="I26" s="10">
        <v>32.5</v>
      </c>
      <c r="J26" s="10"/>
      <c r="K26" s="10"/>
      <c r="N26" s="10">
        <v>2.4278139310000002</v>
      </c>
      <c r="O26" s="10">
        <v>0.470392582</v>
      </c>
      <c r="P26" s="10"/>
      <c r="Q26" s="10"/>
    </row>
    <row r="27" spans="1:17">
      <c r="A27" s="10"/>
      <c r="B27" s="10">
        <v>50</v>
      </c>
      <c r="C27" s="10"/>
      <c r="D27" s="10">
        <v>75</v>
      </c>
      <c r="G27" s="10"/>
      <c r="H27" s="10">
        <v>20</v>
      </c>
      <c r="J27" s="10">
        <v>117.5</v>
      </c>
      <c r="K27" s="10"/>
      <c r="L27" s="10"/>
      <c r="N27" s="10">
        <v>2.7968712010000001</v>
      </c>
      <c r="O27" s="10"/>
      <c r="P27" s="10">
        <v>0.196761719</v>
      </c>
      <c r="Q27" s="10"/>
    </row>
    <row r="28" spans="1:17">
      <c r="A28" s="10"/>
      <c r="B28" s="10">
        <v>50</v>
      </c>
      <c r="C28" s="10"/>
      <c r="D28" s="10">
        <v>225</v>
      </c>
      <c r="G28" s="10"/>
      <c r="H28" s="10">
        <v>40</v>
      </c>
      <c r="J28" s="10">
        <v>78.75</v>
      </c>
      <c r="K28" s="10"/>
      <c r="L28" s="10"/>
      <c r="N28" s="10">
        <v>0.53887615600000005</v>
      </c>
      <c r="O28" s="10"/>
      <c r="P28" s="10">
        <v>0.394804025</v>
      </c>
      <c r="Q28" s="10"/>
    </row>
    <row r="29" spans="1:17">
      <c r="A29" s="10"/>
      <c r="B29" s="10"/>
      <c r="C29" s="10"/>
      <c r="D29" s="10">
        <v>150</v>
      </c>
      <c r="G29" s="10"/>
      <c r="H29" s="10"/>
      <c r="I29" s="10"/>
      <c r="J29" s="10">
        <v>76.25</v>
      </c>
      <c r="K29" s="10"/>
      <c r="L29" s="10"/>
      <c r="N29" s="10"/>
      <c r="O29" s="10"/>
      <c r="P29" s="10">
        <v>0.33588877099999997</v>
      </c>
      <c r="Q29" s="10"/>
    </row>
    <row r="30" spans="1:17">
      <c r="A30" s="10"/>
      <c r="B30" s="10"/>
      <c r="C30" s="10"/>
      <c r="D30" s="10">
        <v>200</v>
      </c>
      <c r="G30" s="10"/>
      <c r="H30" s="10"/>
      <c r="I30" s="10"/>
      <c r="J30" s="10">
        <v>48.75</v>
      </c>
      <c r="K30" s="10"/>
      <c r="L30" s="10"/>
      <c r="N30" s="10"/>
      <c r="O30" s="10"/>
      <c r="P30" s="10">
        <v>0.56432517000000004</v>
      </c>
      <c r="Q30" s="10"/>
    </row>
    <row r="31" spans="1:17">
      <c r="A31" s="10"/>
      <c r="B31" s="10"/>
      <c r="C31" s="10"/>
      <c r="D31" s="10">
        <v>100</v>
      </c>
      <c r="G31" s="10"/>
      <c r="H31" s="10"/>
      <c r="I31" s="10"/>
      <c r="J31" s="10">
        <v>36.25</v>
      </c>
      <c r="K31" s="10"/>
      <c r="L31" s="10"/>
      <c r="N31" s="10"/>
      <c r="O31" s="10"/>
      <c r="P31" s="10">
        <v>0.71293911499999996</v>
      </c>
      <c r="Q31" s="10"/>
    </row>
    <row r="32" spans="1:17">
      <c r="A32" s="10"/>
      <c r="B32" s="10"/>
      <c r="C32" s="10"/>
      <c r="D32" s="10">
        <v>75</v>
      </c>
      <c r="G32" s="10"/>
      <c r="H32" s="10"/>
      <c r="I32" s="10"/>
      <c r="J32" s="10">
        <v>88.75</v>
      </c>
      <c r="K32" s="10"/>
      <c r="L32" s="10"/>
      <c r="N32" s="10"/>
      <c r="O32" s="10"/>
      <c r="P32" s="10">
        <v>0.376656035</v>
      </c>
      <c r="Q32" s="10"/>
    </row>
    <row r="33" spans="1:18">
      <c r="A33" s="10"/>
      <c r="B33" s="10"/>
      <c r="C33" s="10"/>
      <c r="D33" s="10">
        <v>225</v>
      </c>
      <c r="G33" s="10"/>
      <c r="H33" s="10"/>
      <c r="I33" s="10"/>
      <c r="J33" s="10">
        <v>60</v>
      </c>
      <c r="K33" s="10"/>
      <c r="L33" s="10"/>
      <c r="N33" s="10"/>
      <c r="O33" s="10"/>
      <c r="P33" s="10">
        <v>0.21183782700000001</v>
      </c>
      <c r="Q33" s="10"/>
    </row>
    <row r="34" spans="1:18">
      <c r="N34" s="10"/>
      <c r="O34" s="10"/>
      <c r="P34" s="10"/>
      <c r="Q34" s="10"/>
    </row>
    <row r="37" spans="1:18">
      <c r="A37" s="13" t="s">
        <v>175</v>
      </c>
      <c r="B37" s="13" t="s">
        <v>60</v>
      </c>
      <c r="C37" s="13"/>
      <c r="D37" s="13"/>
      <c r="E37" s="13"/>
      <c r="G37" s="13" t="s">
        <v>176</v>
      </c>
      <c r="H37" s="13" t="s">
        <v>59</v>
      </c>
      <c r="I37" s="13"/>
      <c r="J37" s="13"/>
      <c r="K37" s="13"/>
      <c r="M37" s="13" t="s">
        <v>177</v>
      </c>
      <c r="N37" s="13" t="s">
        <v>61</v>
      </c>
      <c r="O37" s="13"/>
      <c r="P37" s="13"/>
      <c r="Q37" s="13"/>
    </row>
    <row r="38" spans="1:18">
      <c r="A38" s="13"/>
      <c r="B38" s="13" t="s">
        <v>0</v>
      </c>
      <c r="C38" s="13" t="s">
        <v>1</v>
      </c>
      <c r="D38" s="13" t="s">
        <v>2</v>
      </c>
      <c r="E38" s="13" t="s">
        <v>172</v>
      </c>
      <c r="G38" s="13"/>
      <c r="H38" s="13" t="s">
        <v>0</v>
      </c>
      <c r="I38" s="13" t="s">
        <v>1</v>
      </c>
      <c r="J38" s="13" t="s">
        <v>2</v>
      </c>
      <c r="K38" s="13" t="s">
        <v>172</v>
      </c>
      <c r="M38" s="13"/>
      <c r="N38" s="13" t="s">
        <v>0</v>
      </c>
      <c r="O38" s="13" t="s">
        <v>1</v>
      </c>
      <c r="P38" s="13" t="s">
        <v>2</v>
      </c>
      <c r="Q38" s="13" t="s">
        <v>172</v>
      </c>
    </row>
    <row r="39" spans="1:18">
      <c r="A39" s="10"/>
      <c r="B39" s="10">
        <v>-47.149658203125</v>
      </c>
      <c r="C39" s="10">
        <v>-52.093505859375</v>
      </c>
      <c r="D39" s="10">
        <v>-46.600341796875</v>
      </c>
      <c r="E39">
        <v>-43.99</v>
      </c>
      <c r="G39" s="10"/>
      <c r="H39" s="10">
        <v>85.540771484375</v>
      </c>
      <c r="I39" s="10">
        <v>82.21435546875</v>
      </c>
      <c r="J39" s="10">
        <v>86.60888671875</v>
      </c>
      <c r="K39">
        <v>88.86</v>
      </c>
      <c r="M39" s="10"/>
      <c r="N39" s="10">
        <v>228.8818359375</v>
      </c>
      <c r="O39" s="10">
        <v>429.6875</v>
      </c>
      <c r="P39" s="10">
        <v>297.8515625</v>
      </c>
      <c r="Q39">
        <v>417.17</v>
      </c>
    </row>
    <row r="40" spans="1:18">
      <c r="A40" s="10"/>
      <c r="B40" s="10">
        <v>-46.56982421875</v>
      </c>
      <c r="C40" s="10">
        <v>-50.689697265625</v>
      </c>
      <c r="D40" s="10">
        <v>-53.0242919921875</v>
      </c>
      <c r="E40">
        <v>-51.5</v>
      </c>
      <c r="G40" s="10"/>
      <c r="H40" s="10">
        <v>86.73095703125</v>
      </c>
      <c r="I40" s="10">
        <v>91.339111328125</v>
      </c>
      <c r="J40" s="10">
        <v>87.5091552734375</v>
      </c>
      <c r="K40">
        <v>95.5</v>
      </c>
      <c r="M40" s="10"/>
      <c r="N40" s="10">
        <v>226.4404296875</v>
      </c>
      <c r="O40" s="10">
        <v>332.03125</v>
      </c>
      <c r="P40" s="10">
        <v>368.95751953125</v>
      </c>
      <c r="Q40">
        <v>415.6</v>
      </c>
    </row>
    <row r="41" spans="1:18">
      <c r="A41" s="10"/>
      <c r="B41" s="10">
        <v>-45.806884765625</v>
      </c>
      <c r="C41" s="10">
        <v>-55.908203125</v>
      </c>
      <c r="D41" s="10">
        <v>-48.9501953125</v>
      </c>
      <c r="E41">
        <v>-42</v>
      </c>
      <c r="G41" s="10"/>
      <c r="H41" s="10">
        <v>89.935302734375</v>
      </c>
      <c r="I41" s="10">
        <v>87.7685546875</v>
      </c>
      <c r="J41" s="10">
        <v>85.052490234375</v>
      </c>
      <c r="K41" s="10">
        <v>78.87</v>
      </c>
      <c r="L41" s="10"/>
      <c r="M41" s="10"/>
      <c r="N41" s="10">
        <v>272.8271484375</v>
      </c>
      <c r="O41" s="10">
        <v>337.5244140625</v>
      </c>
      <c r="P41" s="10">
        <v>260.009765625</v>
      </c>
      <c r="Q41">
        <v>293.2</v>
      </c>
    </row>
    <row r="42" spans="1:18">
      <c r="A42" s="10"/>
      <c r="B42" s="10">
        <v>-47.66845703125</v>
      </c>
      <c r="C42" s="10">
        <v>-44.73876953125</v>
      </c>
      <c r="D42" s="10">
        <v>-42</v>
      </c>
      <c r="E42">
        <v>-48</v>
      </c>
      <c r="G42" s="10"/>
      <c r="H42" s="10">
        <v>92.041015625</v>
      </c>
      <c r="I42" s="10">
        <v>82.672119140625</v>
      </c>
      <c r="J42" s="10">
        <v>73.8</v>
      </c>
      <c r="K42" s="10">
        <v>95.09</v>
      </c>
      <c r="L42" s="10"/>
      <c r="M42" s="10"/>
      <c r="N42" s="10">
        <v>344.23828125</v>
      </c>
      <c r="O42" s="10">
        <v>301.513671875</v>
      </c>
      <c r="P42" s="10">
        <v>239</v>
      </c>
      <c r="Q42">
        <v>388.18</v>
      </c>
    </row>
    <row r="43" spans="1:18">
      <c r="A43" s="10"/>
      <c r="B43" s="10">
        <v>-49.37744140625</v>
      </c>
      <c r="C43" s="10">
        <v>-51.605224609375</v>
      </c>
      <c r="D43" s="10">
        <v>-53.3447265625</v>
      </c>
      <c r="E43">
        <v>-44.8</v>
      </c>
      <c r="G43" s="10"/>
      <c r="H43" s="10">
        <v>90.63720703125</v>
      </c>
      <c r="I43" s="10">
        <v>83.19091796875</v>
      </c>
      <c r="J43" s="10">
        <v>95.5810546875</v>
      </c>
      <c r="K43" s="10">
        <v>83.23</v>
      </c>
      <c r="L43" s="10"/>
      <c r="M43" s="10"/>
      <c r="N43" s="10">
        <v>328.9794921875</v>
      </c>
      <c r="O43" s="10">
        <v>438.232421875</v>
      </c>
      <c r="P43" s="10">
        <v>357.666015625</v>
      </c>
      <c r="Q43">
        <v>320</v>
      </c>
    </row>
    <row r="44" spans="1:18">
      <c r="A44" s="10"/>
      <c r="B44" s="10">
        <v>-48.553466796875</v>
      </c>
      <c r="C44" s="10">
        <v>-48.76708984375</v>
      </c>
      <c r="D44" s="10">
        <v>-46.539306640625</v>
      </c>
      <c r="E44">
        <v>-50.3</v>
      </c>
      <c r="G44" s="10"/>
      <c r="H44" s="10">
        <v>95.15380859375</v>
      </c>
      <c r="I44" s="10">
        <v>87.677001953125</v>
      </c>
      <c r="J44" s="10">
        <v>92.041015625</v>
      </c>
      <c r="K44" s="10">
        <v>93.8</v>
      </c>
      <c r="L44" s="10"/>
      <c r="M44" s="10"/>
      <c r="N44" s="10">
        <v>382.080078125</v>
      </c>
      <c r="O44" s="10">
        <v>338.134765625</v>
      </c>
      <c r="P44" s="10">
        <v>344.8486328125</v>
      </c>
      <c r="Q44">
        <v>391.8</v>
      </c>
    </row>
    <row r="45" spans="1:18">
      <c r="A45" s="10"/>
      <c r="B45" s="10">
        <v>-48.33984375</v>
      </c>
      <c r="C45" s="10"/>
      <c r="D45" s="10">
        <v>-50.201416015625</v>
      </c>
      <c r="E45">
        <v>-50.9</v>
      </c>
      <c r="G45" s="10"/>
      <c r="H45" s="10">
        <v>93.536376953125</v>
      </c>
      <c r="I45" s="10"/>
      <c r="J45" s="10">
        <v>87.34130859375</v>
      </c>
      <c r="K45" s="10">
        <v>95.55</v>
      </c>
      <c r="L45" s="10"/>
      <c r="M45" s="10"/>
      <c r="N45" s="10">
        <v>319.82421875</v>
      </c>
      <c r="O45" s="10"/>
      <c r="P45" s="10">
        <v>330.2001953125</v>
      </c>
      <c r="Q45">
        <v>437</v>
      </c>
    </row>
    <row r="46" spans="1:18">
      <c r="A46" s="10"/>
      <c r="B46" s="10"/>
      <c r="C46" s="10">
        <v>-53.771972656249901</v>
      </c>
      <c r="D46" s="10"/>
      <c r="E46">
        <v>-51.6</v>
      </c>
      <c r="G46" s="10"/>
      <c r="H46" s="10"/>
      <c r="I46" s="10">
        <v>93.292236328124901</v>
      </c>
      <c r="J46" s="10"/>
      <c r="K46" s="10">
        <v>98.7</v>
      </c>
      <c r="L46" s="10"/>
      <c r="M46" s="10"/>
      <c r="N46" s="10"/>
      <c r="O46" s="10">
        <v>406.79931640625</v>
      </c>
      <c r="P46" s="10"/>
      <c r="Q46">
        <v>406</v>
      </c>
      <c r="R46" s="10"/>
    </row>
    <row r="47" spans="1:18">
      <c r="A47" s="10"/>
      <c r="B47" s="10">
        <v>-49.01123046875</v>
      </c>
      <c r="C47" s="10">
        <v>-48.736572265625</v>
      </c>
      <c r="D47" s="10">
        <v>-48.858642578125</v>
      </c>
      <c r="G47" s="10"/>
      <c r="H47" s="10">
        <v>93.292236328125</v>
      </c>
      <c r="I47" s="10">
        <v>93.1549072265625</v>
      </c>
      <c r="J47" s="10">
        <v>90.8203125</v>
      </c>
      <c r="K47" s="10"/>
      <c r="L47" s="10"/>
      <c r="M47" s="10"/>
      <c r="N47" s="10">
        <v>335.693359375</v>
      </c>
      <c r="O47" s="10">
        <v>415.0390625</v>
      </c>
      <c r="P47" s="10">
        <v>272.216796875</v>
      </c>
      <c r="Q47" s="10"/>
      <c r="R47" s="10"/>
    </row>
    <row r="48" spans="1:18">
      <c r="A48" s="10"/>
      <c r="B48" s="10">
        <v>-46.752929687499901</v>
      </c>
      <c r="C48" s="10">
        <v>-51.0101318359375</v>
      </c>
      <c r="D48" s="10">
        <v>-50.537109375</v>
      </c>
      <c r="G48" s="10"/>
      <c r="H48" s="10">
        <v>93.414306640624901</v>
      </c>
      <c r="I48" s="10">
        <v>97.076416015625</v>
      </c>
      <c r="J48" s="10">
        <v>90.301513671875</v>
      </c>
      <c r="K48" s="10"/>
      <c r="L48" s="10"/>
      <c r="M48" s="10"/>
      <c r="N48" s="10">
        <v>324.0966796875</v>
      </c>
      <c r="O48" s="10">
        <v>458.984375</v>
      </c>
      <c r="P48" s="10">
        <v>300.9033203125</v>
      </c>
      <c r="Q48" s="10"/>
      <c r="R48" s="10"/>
    </row>
    <row r="49" spans="1:18">
      <c r="A49" s="10"/>
      <c r="B49" s="10">
        <v>-49.896240234375</v>
      </c>
      <c r="C49" s="10">
        <v>-50.4150390625</v>
      </c>
      <c r="D49" s="10">
        <v>-50.35400390625</v>
      </c>
      <c r="G49" s="10"/>
      <c r="H49" s="10">
        <v>93.841552734375</v>
      </c>
      <c r="I49" s="10">
        <v>89.5538330078125</v>
      </c>
      <c r="J49" s="10">
        <v>88.043212890625</v>
      </c>
      <c r="K49" s="10"/>
      <c r="L49" s="10"/>
      <c r="M49" s="10"/>
      <c r="N49" s="10">
        <v>374.1455078125</v>
      </c>
      <c r="O49" s="10">
        <v>263.97705078125</v>
      </c>
      <c r="P49" s="10">
        <v>311.279296875</v>
      </c>
      <c r="Q49" s="10"/>
      <c r="R49" s="10"/>
    </row>
    <row r="50" spans="1:18">
      <c r="A50" s="10"/>
      <c r="B50" s="10">
        <v>-53.89404296875</v>
      </c>
      <c r="C50" s="10">
        <v>-48.309326171875</v>
      </c>
      <c r="D50" s="10">
        <v>-51.422119140625</v>
      </c>
      <c r="G50" s="10"/>
      <c r="H50" s="10">
        <v>90.88134765625</v>
      </c>
      <c r="I50" s="10">
        <v>91.9342041015625</v>
      </c>
      <c r="J50" s="10">
        <v>89.90478515625</v>
      </c>
      <c r="K50" s="10"/>
      <c r="L50" s="10"/>
      <c r="M50" s="10"/>
      <c r="N50" s="10">
        <v>440.0634765625</v>
      </c>
      <c r="O50" s="12">
        <v>304.87060546875</v>
      </c>
      <c r="P50" s="10">
        <v>299.6826171875</v>
      </c>
      <c r="Q50" s="10"/>
      <c r="R50" s="10"/>
    </row>
    <row r="51" spans="1:18">
      <c r="A51" s="10"/>
      <c r="B51" s="10">
        <v>-49.163818359375</v>
      </c>
      <c r="C51" s="10">
        <v>-49.8504638671875</v>
      </c>
      <c r="D51" s="10">
        <v>-54.3212890625</v>
      </c>
      <c r="G51" s="10"/>
      <c r="H51" s="10">
        <v>91.1865234375</v>
      </c>
      <c r="I51" s="10">
        <v>90.9576416015625</v>
      </c>
      <c r="J51" s="10">
        <v>95.39794921875</v>
      </c>
      <c r="K51" s="10"/>
      <c r="L51" s="10"/>
      <c r="M51" s="10"/>
      <c r="N51" s="10">
        <v>300.29296875</v>
      </c>
      <c r="O51" s="10">
        <v>385.7421875</v>
      </c>
      <c r="P51" s="10">
        <v>332.03125</v>
      </c>
      <c r="Q51" s="10"/>
      <c r="R51" s="10"/>
    </row>
    <row r="52" spans="1:18">
      <c r="A52" s="10"/>
      <c r="B52" s="10"/>
      <c r="C52" s="10">
        <v>-46.81396484375</v>
      </c>
      <c r="D52" s="10"/>
      <c r="G52" s="10"/>
      <c r="H52" s="10"/>
      <c r="I52" s="10">
        <v>91.49169921875</v>
      </c>
      <c r="J52" s="10"/>
      <c r="K52" s="10"/>
      <c r="L52" s="10"/>
      <c r="M52" s="10"/>
      <c r="N52" s="10"/>
      <c r="O52" s="10">
        <v>313.41552734375</v>
      </c>
      <c r="P52" s="10"/>
      <c r="Q52" s="10"/>
      <c r="R52" s="10"/>
    </row>
    <row r="53" spans="1:18">
      <c r="A53" s="10"/>
      <c r="B53" s="10">
        <v>-47.454833984375</v>
      </c>
      <c r="C53" s="10"/>
      <c r="D53" s="10">
        <v>-52.6275634765625</v>
      </c>
      <c r="G53" s="10"/>
      <c r="H53" s="10">
        <v>98.08349609375</v>
      </c>
      <c r="I53" s="10"/>
      <c r="J53" s="10">
        <v>97.4578857421875</v>
      </c>
      <c r="K53" s="10"/>
      <c r="L53" s="10"/>
      <c r="M53" s="10"/>
      <c r="N53" s="10">
        <v>357.0556640625</v>
      </c>
      <c r="O53" s="10"/>
      <c r="P53" s="10">
        <v>487.060546875</v>
      </c>
      <c r="Q53" s="10"/>
      <c r="R53" s="10"/>
    </row>
    <row r="54" spans="1:18">
      <c r="A54" s="10"/>
      <c r="B54" s="10">
        <v>-48.7518310546875</v>
      </c>
      <c r="C54" s="10">
        <v>-49.896240234375</v>
      </c>
      <c r="D54" s="10">
        <v>-44.9676513671875</v>
      </c>
      <c r="G54" s="10"/>
      <c r="H54" s="10">
        <v>95.947265625</v>
      </c>
      <c r="I54" s="10">
        <v>97.3052978515625</v>
      </c>
      <c r="J54" s="10">
        <v>83.648681640625</v>
      </c>
      <c r="K54" s="10"/>
      <c r="L54" s="10"/>
      <c r="M54" s="10"/>
      <c r="N54" s="10">
        <v>310.36376953125</v>
      </c>
      <c r="O54" s="10">
        <v>350.9521484375</v>
      </c>
      <c r="P54" s="10">
        <v>339.66064453125</v>
      </c>
      <c r="Q54" s="10"/>
      <c r="R54" s="10"/>
    </row>
    <row r="55" spans="1:18">
      <c r="A55" s="10"/>
      <c r="B55" s="10">
        <v>-44.036865234375</v>
      </c>
      <c r="C55" s="10">
        <v>-49.3621826171875</v>
      </c>
      <c r="D55" s="10">
        <v>-48.187255859375</v>
      </c>
      <c r="G55" s="10"/>
      <c r="H55" s="10">
        <v>79.2388916015625</v>
      </c>
      <c r="I55" s="10">
        <v>95.76416015625</v>
      </c>
      <c r="J55" s="10">
        <v>91.278076171875</v>
      </c>
      <c r="K55" s="10"/>
      <c r="L55" s="10"/>
      <c r="M55" s="10"/>
      <c r="N55" s="10">
        <v>233.154296875</v>
      </c>
      <c r="O55" s="10">
        <v>407.40966796875</v>
      </c>
      <c r="P55" s="10">
        <v>399.169921875</v>
      </c>
      <c r="Q55" s="10"/>
      <c r="R55" s="10"/>
    </row>
    <row r="56" spans="1:18">
      <c r="A56" s="10"/>
      <c r="B56" s="10">
        <v>-49.4232177734375</v>
      </c>
      <c r="C56" s="10">
        <v>-54.01611328125</v>
      </c>
      <c r="D56" s="10">
        <v>-52.688598632812401</v>
      </c>
      <c r="G56" s="10"/>
      <c r="H56" s="10">
        <v>81.60400390625</v>
      </c>
      <c r="I56" s="10">
        <v>92.1478271484375</v>
      </c>
      <c r="J56" s="10">
        <v>91.033935546874901</v>
      </c>
      <c r="K56" s="10"/>
      <c r="L56" s="10"/>
      <c r="M56" s="10"/>
      <c r="N56" s="10">
        <v>239.56298828125</v>
      </c>
      <c r="O56" s="10">
        <v>397.64404296875</v>
      </c>
      <c r="P56" s="10">
        <v>449.8291015625</v>
      </c>
      <c r="Q56" s="10"/>
      <c r="R56" s="10"/>
    </row>
    <row r="57" spans="1:18">
      <c r="A57" s="10"/>
      <c r="B57" s="10">
        <v>-45.9136962890625</v>
      </c>
      <c r="C57" s="10">
        <v>-54.534912109375</v>
      </c>
      <c r="D57" s="10">
        <v>-48.52294921875</v>
      </c>
      <c r="G57" s="10"/>
      <c r="H57" s="10">
        <v>95.5963134765625</v>
      </c>
      <c r="I57" s="10">
        <v>100.723266601562</v>
      </c>
      <c r="J57" s="10">
        <v>90.6829833984375</v>
      </c>
      <c r="K57" s="10"/>
      <c r="L57" s="10"/>
      <c r="M57" s="10"/>
      <c r="N57" s="10">
        <v>418.39599609375</v>
      </c>
      <c r="O57" s="10">
        <v>440.673828125</v>
      </c>
      <c r="P57" s="10">
        <v>382.080078125</v>
      </c>
      <c r="Q57" s="10"/>
      <c r="R57" s="10"/>
    </row>
    <row r="58" spans="1:18">
      <c r="A58" s="10"/>
      <c r="B58" s="10"/>
      <c r="C58" s="10">
        <v>-50.96435546875</v>
      </c>
      <c r="D58" s="10">
        <v>-52.55126953125</v>
      </c>
      <c r="G58" s="10"/>
      <c r="H58" s="10"/>
      <c r="I58" s="10">
        <v>96.25244140625</v>
      </c>
      <c r="J58" s="10">
        <v>87.9364013671875</v>
      </c>
      <c r="K58" s="10"/>
      <c r="L58" s="10"/>
      <c r="M58" s="10"/>
      <c r="N58" s="10"/>
      <c r="O58" s="10">
        <v>443.7255859375</v>
      </c>
      <c r="P58" s="10">
        <v>374.1455078125</v>
      </c>
      <c r="Q58" s="10"/>
      <c r="R58" s="10"/>
    </row>
    <row r="59" spans="1:18">
      <c r="A59" s="10"/>
      <c r="B59" s="10">
        <v>-52.24609375</v>
      </c>
      <c r="C59" s="10">
        <v>-49.3011474609375</v>
      </c>
      <c r="D59" s="10">
        <v>-53.375244140625</v>
      </c>
      <c r="G59" s="10"/>
      <c r="H59" s="10">
        <v>88.7908935546875</v>
      </c>
      <c r="I59" s="10">
        <v>84.808349609375</v>
      </c>
      <c r="J59" s="10">
        <v>92.0257568359375</v>
      </c>
      <c r="K59" s="10"/>
      <c r="L59" s="10"/>
      <c r="M59" s="10"/>
      <c r="N59" s="10">
        <v>279.541015625</v>
      </c>
      <c r="O59" s="10">
        <v>359.80224609375</v>
      </c>
      <c r="P59" s="10">
        <v>406.494140625</v>
      </c>
      <c r="Q59" s="10"/>
      <c r="R59" s="10"/>
    </row>
    <row r="60" spans="1:18">
      <c r="A60" s="10"/>
      <c r="B60" s="10">
        <v>-47.760009765625</v>
      </c>
      <c r="C60" s="10">
        <v>-50.2471923828125</v>
      </c>
      <c r="D60" s="10">
        <v>-57.3577880859375</v>
      </c>
      <c r="G60" s="10"/>
      <c r="H60" s="10">
        <v>85.0830078125</v>
      </c>
      <c r="I60" s="10">
        <v>89.9505615234375</v>
      </c>
      <c r="J60" s="10">
        <v>99.79248046875</v>
      </c>
      <c r="K60" s="10"/>
      <c r="L60" s="10"/>
      <c r="M60" s="10"/>
      <c r="N60" s="10">
        <v>269.1650390625</v>
      </c>
      <c r="O60" s="10">
        <v>376.28173828125</v>
      </c>
      <c r="P60" s="10">
        <v>476.98974609375</v>
      </c>
      <c r="Q60" s="10"/>
      <c r="R60" s="10"/>
    </row>
    <row r="61" spans="1:18">
      <c r="A61" s="10"/>
      <c r="B61" s="10">
        <v>-48.8739013671875</v>
      </c>
      <c r="C61" s="10">
        <v>-53.4515380859375</v>
      </c>
      <c r="D61" s="10"/>
      <c r="G61" s="10"/>
      <c r="H61" s="10">
        <v>89.599609375</v>
      </c>
      <c r="I61" s="10">
        <v>96.7559814453125</v>
      </c>
      <c r="J61" s="10"/>
      <c r="K61" s="10"/>
      <c r="L61" s="10"/>
      <c r="M61" s="10"/>
      <c r="N61" s="10">
        <v>361.328125</v>
      </c>
      <c r="O61" s="10">
        <v>445.86181640625</v>
      </c>
      <c r="P61" s="10"/>
      <c r="Q61" s="10"/>
      <c r="R61" s="10"/>
    </row>
    <row r="62" spans="1:18">
      <c r="A62" s="10"/>
      <c r="B62" s="10">
        <v>-50.827026367187401</v>
      </c>
      <c r="C62" s="10"/>
      <c r="D62" s="10">
        <v>-53</v>
      </c>
      <c r="G62" s="10"/>
      <c r="H62" s="10">
        <v>85.693359374999901</v>
      </c>
      <c r="I62" s="10"/>
      <c r="J62" s="10">
        <v>85.6</v>
      </c>
      <c r="K62" s="10"/>
      <c r="L62" s="10"/>
      <c r="M62" s="10"/>
      <c r="N62" s="10">
        <v>251.15966796875</v>
      </c>
      <c r="O62" s="10"/>
      <c r="P62" s="10">
        <v>410</v>
      </c>
      <c r="Q62" s="10"/>
      <c r="R62" s="10"/>
    </row>
    <row r="63" spans="1:18">
      <c r="A63" s="10"/>
      <c r="B63" s="10">
        <v>-47.5921630859375</v>
      </c>
      <c r="C63" s="10"/>
      <c r="D63" s="10">
        <v>-48.126220703125</v>
      </c>
      <c r="G63" s="10"/>
      <c r="H63" s="10">
        <v>92.254638671875</v>
      </c>
      <c r="I63" s="10"/>
      <c r="J63" s="10">
        <v>85.0067138671875</v>
      </c>
      <c r="K63" s="10"/>
      <c r="L63" s="10"/>
      <c r="M63" s="10"/>
      <c r="N63" s="10">
        <v>333.55712890625</v>
      </c>
      <c r="O63" s="10"/>
      <c r="P63" s="10">
        <v>405.57861328125</v>
      </c>
      <c r="Q63" s="10"/>
      <c r="R63" s="10"/>
    </row>
    <row r="64" spans="1:18">
      <c r="A64" s="10"/>
      <c r="B64" s="10"/>
      <c r="C64" s="10"/>
      <c r="D64" s="10">
        <v>-47.241210937499901</v>
      </c>
      <c r="G64" s="10"/>
      <c r="H64" s="10"/>
      <c r="I64" s="10"/>
      <c r="J64" s="10">
        <v>87.142944335937401</v>
      </c>
      <c r="K64" s="10"/>
      <c r="L64" s="10"/>
      <c r="M64" s="10"/>
      <c r="N64" s="10"/>
      <c r="O64" s="10"/>
      <c r="P64" s="10">
        <v>391.845703125</v>
      </c>
      <c r="Q64" s="10"/>
      <c r="R64" s="10"/>
    </row>
    <row r="65" spans="1:18">
      <c r="A65" s="10"/>
      <c r="B65" s="10"/>
      <c r="C65" s="10"/>
      <c r="D65" s="10">
        <v>-46.005249023437401</v>
      </c>
      <c r="G65" s="10"/>
      <c r="H65" s="10"/>
      <c r="I65" s="10"/>
      <c r="J65" s="10">
        <v>84.487915039062401</v>
      </c>
      <c r="K65" s="10"/>
      <c r="L65" s="10"/>
      <c r="M65" s="10"/>
      <c r="N65" s="10"/>
      <c r="O65" s="10"/>
      <c r="P65" s="10">
        <v>322.8759765625</v>
      </c>
      <c r="Q65" s="10"/>
      <c r="R65" s="10"/>
    </row>
    <row r="66" spans="1:18">
      <c r="A66" s="10"/>
      <c r="B66" s="10"/>
      <c r="C66" s="10"/>
      <c r="D66" s="10">
        <v>-46.112060546875</v>
      </c>
      <c r="G66" s="10"/>
      <c r="H66" s="10"/>
      <c r="I66" s="10"/>
      <c r="J66" s="10">
        <v>91.85791015625</v>
      </c>
      <c r="K66" s="10"/>
      <c r="L66" s="10"/>
      <c r="M66" s="10"/>
      <c r="N66" s="10"/>
      <c r="O66" s="10"/>
      <c r="P66" s="10">
        <v>403.13720703125</v>
      </c>
      <c r="Q66" s="10"/>
      <c r="R66" s="10"/>
    </row>
    <row r="67" spans="1:18">
      <c r="A67" s="10"/>
      <c r="B67" s="10"/>
      <c r="C67" s="10"/>
      <c r="D67" s="10">
        <v>-48.4771728515625</v>
      </c>
      <c r="G67" s="10"/>
      <c r="H67" s="10"/>
      <c r="I67" s="10"/>
      <c r="J67" s="10">
        <v>96.6339111328125</v>
      </c>
      <c r="K67" s="10"/>
      <c r="L67" s="10"/>
      <c r="M67" s="10"/>
      <c r="N67" s="10"/>
      <c r="O67" s="10"/>
      <c r="P67" s="10">
        <v>487.060546875</v>
      </c>
      <c r="Q67" s="10"/>
      <c r="R67" s="10"/>
    </row>
    <row r="68" spans="1:18">
      <c r="A68" s="10"/>
      <c r="B68" s="10"/>
      <c r="C68" s="10"/>
      <c r="D68" s="10">
        <v>-48.049926757812401</v>
      </c>
      <c r="G68" s="10"/>
      <c r="H68" s="10"/>
      <c r="I68" s="10"/>
      <c r="J68" s="10">
        <v>90.408325195312401</v>
      </c>
      <c r="K68" s="10"/>
      <c r="L68" s="10"/>
      <c r="M68" s="10"/>
      <c r="N68" s="10"/>
      <c r="O68" s="10"/>
      <c r="P68" s="10">
        <v>454.7119140625</v>
      </c>
      <c r="Q68" s="10"/>
      <c r="R68" s="10"/>
    </row>
    <row r="72" spans="1:18">
      <c r="A72" s="13" t="s">
        <v>178</v>
      </c>
      <c r="B72" s="13" t="s">
        <v>62</v>
      </c>
      <c r="C72" s="13"/>
      <c r="D72" s="13"/>
      <c r="E72" s="13"/>
      <c r="G72" s="13" t="s">
        <v>179</v>
      </c>
      <c r="H72" s="13" t="s">
        <v>63</v>
      </c>
      <c r="I72" s="13"/>
      <c r="J72" s="13"/>
      <c r="K72" s="13"/>
    </row>
    <row r="73" spans="1:18">
      <c r="A73" s="13"/>
      <c r="B73" s="13" t="s">
        <v>0</v>
      </c>
      <c r="C73" s="13" t="s">
        <v>1</v>
      </c>
      <c r="D73" s="13" t="s">
        <v>2</v>
      </c>
      <c r="E73" s="13" t="s">
        <v>172</v>
      </c>
      <c r="G73" s="13"/>
      <c r="H73" s="13" t="s">
        <v>0</v>
      </c>
      <c r="I73" s="13" t="s">
        <v>1</v>
      </c>
      <c r="J73" s="13" t="s">
        <v>2</v>
      </c>
      <c r="K73" s="13" t="s">
        <v>172</v>
      </c>
    </row>
    <row r="74" spans="1:18">
      <c r="A74" s="10"/>
      <c r="B74" s="10">
        <v>0.97563253252457105</v>
      </c>
      <c r="C74" s="10">
        <v>0.361874999999997</v>
      </c>
      <c r="D74" s="10">
        <v>0.60382069563541996</v>
      </c>
      <c r="E74">
        <v>0.32</v>
      </c>
      <c r="G74" s="10"/>
      <c r="H74" s="10">
        <v>8.026123046875</v>
      </c>
      <c r="I74" s="10">
        <v>15.533447265625</v>
      </c>
      <c r="J74" s="10">
        <v>16.3421630859375</v>
      </c>
      <c r="K74">
        <v>22.9</v>
      </c>
    </row>
    <row r="75" spans="1:18">
      <c r="A75" s="10"/>
      <c r="B75" s="10">
        <v>0.86577293220042795</v>
      </c>
      <c r="C75" s="10">
        <v>0.54890612244898296</v>
      </c>
      <c r="D75" s="10">
        <v>0.41060203037925103</v>
      </c>
      <c r="E75">
        <v>0.35</v>
      </c>
      <c r="G75" s="10"/>
      <c r="H75" s="10">
        <v>10.894775390625</v>
      </c>
      <c r="I75" s="10">
        <v>16.66259765625</v>
      </c>
      <c r="J75" s="10">
        <v>19.195556640625</v>
      </c>
      <c r="K75">
        <v>14.8</v>
      </c>
    </row>
    <row r="76" spans="1:18">
      <c r="A76" s="10"/>
      <c r="B76" s="10">
        <v>0.80904539800994202</v>
      </c>
      <c r="C76" s="10">
        <v>0.69546336326351299</v>
      </c>
      <c r="D76" s="10">
        <v>0.76881374127751201</v>
      </c>
      <c r="E76">
        <v>0.4</v>
      </c>
      <c r="G76" s="10"/>
      <c r="H76" s="10">
        <v>10.1318359375</v>
      </c>
      <c r="I76" s="10">
        <v>8.60595703125</v>
      </c>
      <c r="J76" s="10">
        <v>12.542724609375</v>
      </c>
      <c r="K76">
        <v>19.7</v>
      </c>
    </row>
    <row r="77" spans="1:18">
      <c r="A77" s="10"/>
      <c r="B77" s="10">
        <v>0.63268001540239904</v>
      </c>
      <c r="C77" s="10">
        <v>0.62233037383177203</v>
      </c>
      <c r="D77" s="10">
        <v>0.65</v>
      </c>
      <c r="E77">
        <v>0.4</v>
      </c>
      <c r="G77" s="10"/>
      <c r="H77" s="10">
        <v>14.617919921875</v>
      </c>
      <c r="I77" s="10">
        <v>14.0380859375</v>
      </c>
      <c r="J77" s="10">
        <v>19.13</v>
      </c>
      <c r="K77">
        <v>14.75</v>
      </c>
    </row>
    <row r="78" spans="1:18">
      <c r="A78" s="10"/>
      <c r="B78" s="10">
        <v>0.69655734890110899</v>
      </c>
      <c r="C78" s="10">
        <v>0.37074363402682298</v>
      </c>
      <c r="D78" s="10">
        <v>0.73211773345701603</v>
      </c>
      <c r="E78">
        <v>0.38</v>
      </c>
      <c r="G78" s="10"/>
      <c r="H78" s="10">
        <v>12.420654296875</v>
      </c>
      <c r="I78" s="10">
        <v>17.425537109374901</v>
      </c>
      <c r="J78" s="10">
        <v>11.688232421875</v>
      </c>
      <c r="K78">
        <v>18</v>
      </c>
    </row>
    <row r="79" spans="1:18">
      <c r="A79" s="10"/>
      <c r="B79" s="10">
        <v>0.61728421887991602</v>
      </c>
      <c r="C79" s="10">
        <v>0.60875246143746098</v>
      </c>
      <c r="D79" s="10">
        <v>0.72010640681003202</v>
      </c>
      <c r="E79">
        <v>0.38</v>
      </c>
      <c r="G79" s="10"/>
      <c r="H79" s="10">
        <v>12.0849609375</v>
      </c>
      <c r="I79" s="10">
        <v>12.451171875</v>
      </c>
      <c r="J79" s="10">
        <v>15.167236328125</v>
      </c>
      <c r="K79">
        <v>12.9</v>
      </c>
    </row>
    <row r="80" spans="1:18">
      <c r="A80" s="10"/>
      <c r="B80" s="10">
        <v>0.64234176441840396</v>
      </c>
      <c r="C80" s="10"/>
      <c r="D80" s="10">
        <v>0.59132135375750705</v>
      </c>
      <c r="E80">
        <v>0.33</v>
      </c>
      <c r="G80" s="10"/>
      <c r="H80" s="10">
        <v>10.406494140625</v>
      </c>
      <c r="I80" s="10"/>
      <c r="J80" s="10">
        <v>10.92529296875</v>
      </c>
      <c r="K80">
        <v>19.28</v>
      </c>
    </row>
    <row r="81" spans="1:11">
      <c r="A81" s="10"/>
      <c r="B81" s="10"/>
      <c r="C81" s="10">
        <v>0.56896506844094497</v>
      </c>
      <c r="D81" s="10"/>
      <c r="E81">
        <v>0.37</v>
      </c>
      <c r="G81" s="10"/>
      <c r="H81" s="10"/>
      <c r="I81" s="10">
        <v>9.4146728515625107</v>
      </c>
      <c r="J81" s="10"/>
      <c r="K81">
        <v>14.19</v>
      </c>
    </row>
    <row r="82" spans="1:11">
      <c r="A82" s="10"/>
      <c r="B82" s="10">
        <v>0.75784607615605604</v>
      </c>
      <c r="C82" s="10">
        <v>0.59465508633243702</v>
      </c>
      <c r="D82" s="10">
        <v>0.87660602517368602</v>
      </c>
      <c r="G82" s="10"/>
      <c r="H82" s="10">
        <v>12.39013671875</v>
      </c>
      <c r="I82" s="10">
        <v>11.505126953125</v>
      </c>
      <c r="J82" s="10">
        <v>13.12255859375</v>
      </c>
    </row>
    <row r="83" spans="1:11">
      <c r="A83" s="10"/>
      <c r="B83" s="10">
        <v>0.64579882812498102</v>
      </c>
      <c r="C83" s="10">
        <v>0.51960634726881905</v>
      </c>
      <c r="D83" s="10">
        <v>0.71657004830917903</v>
      </c>
      <c r="G83" s="10"/>
      <c r="H83" s="10">
        <v>13.5498046875</v>
      </c>
      <c r="I83" s="10">
        <v>15.1214599609375</v>
      </c>
      <c r="J83" s="10">
        <v>11.3525390625</v>
      </c>
    </row>
    <row r="84" spans="1:11">
      <c r="A84" s="10"/>
      <c r="B84" s="10">
        <v>1.0551521650326601</v>
      </c>
      <c r="C84" s="10">
        <v>0.615852053551179</v>
      </c>
      <c r="D84" s="10">
        <v>0.78515625</v>
      </c>
      <c r="G84" s="10"/>
      <c r="H84" s="10">
        <v>5.096435546875</v>
      </c>
      <c r="I84" s="10">
        <v>12.3138427734375</v>
      </c>
      <c r="J84" s="10">
        <v>12.969970703125</v>
      </c>
    </row>
    <row r="85" spans="1:11">
      <c r="A85" s="10"/>
      <c r="B85" s="10">
        <v>0.42945313893346698</v>
      </c>
      <c r="C85" s="10">
        <v>0.76180727917045399</v>
      </c>
      <c r="D85" s="10">
        <v>0.79684139784944796</v>
      </c>
      <c r="G85" s="10"/>
      <c r="H85" s="10">
        <v>13.092041015625</v>
      </c>
      <c r="I85" s="10">
        <v>10.3912353515625</v>
      </c>
      <c r="J85" s="10">
        <v>11.3525390625</v>
      </c>
    </row>
    <row r="86" spans="1:11">
      <c r="A86" s="10"/>
      <c r="B86" s="10">
        <v>0.70330882352939705</v>
      </c>
      <c r="C86" s="10">
        <v>0.61936568291699201</v>
      </c>
      <c r="D86" s="10">
        <v>0.67445431678027001</v>
      </c>
      <c r="G86" s="10"/>
      <c r="H86" s="10">
        <v>7.965087890625</v>
      </c>
      <c r="I86" s="10">
        <v>8.4075927734375</v>
      </c>
      <c r="J86" s="10">
        <v>11.962890624999901</v>
      </c>
    </row>
    <row r="87" spans="1:11">
      <c r="A87" s="10"/>
      <c r="B87" s="10"/>
      <c r="C87" s="10">
        <v>0.71467065868264901</v>
      </c>
      <c r="D87" s="10"/>
      <c r="G87" s="10"/>
      <c r="H87" s="10"/>
      <c r="I87" s="10">
        <v>10.650634765625</v>
      </c>
      <c r="J87" s="10"/>
    </row>
    <row r="88" spans="1:11">
      <c r="A88" s="10"/>
      <c r="B88" s="10">
        <v>0.74226371951220904</v>
      </c>
      <c r="C88" s="10"/>
      <c r="D88" s="10">
        <v>0.49061168160568502</v>
      </c>
      <c r="G88" s="10"/>
      <c r="H88" s="10">
        <v>8.941650390625</v>
      </c>
      <c r="I88" s="10"/>
      <c r="J88" s="10">
        <v>13.1072998046875</v>
      </c>
    </row>
    <row r="89" spans="1:11">
      <c r="A89" s="10"/>
      <c r="B89" s="10">
        <v>0.76904809719852096</v>
      </c>
      <c r="C89" s="10">
        <v>0.73054202524383505</v>
      </c>
      <c r="D89" s="10">
        <v>0.62994558898338904</v>
      </c>
      <c r="G89" s="10"/>
      <c r="H89" s="10">
        <v>12.3291015625</v>
      </c>
      <c r="I89" s="10">
        <v>8.758544921875</v>
      </c>
      <c r="J89" s="10">
        <v>12.420654296875</v>
      </c>
    </row>
    <row r="90" spans="1:11">
      <c r="A90" s="10"/>
      <c r="B90" s="10">
        <v>0.93932046469157604</v>
      </c>
      <c r="C90" s="10">
        <v>0.558655629571575</v>
      </c>
      <c r="D90" s="10">
        <v>0.509323479794488</v>
      </c>
      <c r="G90" s="10"/>
      <c r="H90" s="10">
        <v>8.636474609375</v>
      </c>
      <c r="I90" s="10">
        <v>9.27734375</v>
      </c>
      <c r="J90" s="10">
        <v>13.97705078125</v>
      </c>
    </row>
    <row r="91" spans="1:11">
      <c r="A91" s="10"/>
      <c r="B91" s="10">
        <v>0.72180272108843702</v>
      </c>
      <c r="C91" s="10">
        <v>0.53428952764406201</v>
      </c>
      <c r="D91" s="10">
        <v>0.54116645404627595</v>
      </c>
      <c r="G91" s="10"/>
      <c r="H91" s="10">
        <v>14.58740234375</v>
      </c>
      <c r="I91" s="10">
        <v>8.6212158203125</v>
      </c>
      <c r="J91" s="10">
        <v>11.29150390625</v>
      </c>
    </row>
    <row r="92" spans="1:11">
      <c r="A92" s="10"/>
      <c r="B92" s="10">
        <v>0.55446376357562599</v>
      </c>
      <c r="C92" s="10">
        <v>0.52160420660422302</v>
      </c>
      <c r="D92" s="10">
        <v>0.64179325139147603</v>
      </c>
      <c r="G92" s="10"/>
      <c r="H92" s="10">
        <v>15.472412109375</v>
      </c>
      <c r="I92" s="10">
        <v>9.490966796875</v>
      </c>
      <c r="J92" s="10">
        <v>15.380859375</v>
      </c>
    </row>
    <row r="93" spans="1:11">
      <c r="A93" s="10"/>
      <c r="B93" s="10"/>
      <c r="C93" s="10">
        <v>0.44005564586720403</v>
      </c>
      <c r="D93" s="10">
        <v>0.58752335607030604</v>
      </c>
      <c r="G93" s="10"/>
      <c r="H93" s="10"/>
      <c r="I93" s="10">
        <v>18.2342529296875</v>
      </c>
      <c r="J93" s="10">
        <v>14.1143798828125</v>
      </c>
    </row>
    <row r="94" spans="1:11">
      <c r="A94" s="10"/>
      <c r="B94" s="10">
        <v>0.71941649871234803</v>
      </c>
      <c r="C94" s="10">
        <v>0.49506866364600899</v>
      </c>
      <c r="D94" s="10">
        <v>0.55924161585363596</v>
      </c>
      <c r="G94" s="10"/>
      <c r="H94" s="10">
        <v>13.8092041015625</v>
      </c>
      <c r="I94" s="10">
        <v>16.6015625</v>
      </c>
      <c r="J94" s="10">
        <v>8.7890625</v>
      </c>
    </row>
    <row r="95" spans="1:11">
      <c r="A95" s="10"/>
      <c r="B95" s="10">
        <v>0.69515229306125503</v>
      </c>
      <c r="C95" s="10">
        <v>0.49604604007632203</v>
      </c>
      <c r="D95" s="10">
        <v>0.40670124778012001</v>
      </c>
      <c r="G95" s="10"/>
      <c r="H95" s="10">
        <v>13.7939453125</v>
      </c>
      <c r="I95" s="10">
        <v>16.11328125</v>
      </c>
      <c r="J95" s="10">
        <v>16.1895751953125</v>
      </c>
    </row>
    <row r="96" spans="1:11">
      <c r="A96" s="10"/>
      <c r="B96" s="10">
        <v>0.64927068788199405</v>
      </c>
      <c r="C96" s="10">
        <v>0.45743635979339098</v>
      </c>
      <c r="D96" s="10"/>
      <c r="G96" s="10"/>
      <c r="H96" s="10">
        <v>13.12255859375</v>
      </c>
      <c r="I96" s="10">
        <v>19.3939208984375</v>
      </c>
      <c r="J96" s="10"/>
    </row>
    <row r="97" spans="1:10">
      <c r="A97" s="10"/>
      <c r="B97" s="10">
        <v>0.973521634615366</v>
      </c>
      <c r="C97" s="10"/>
      <c r="D97" s="10">
        <v>0.39</v>
      </c>
      <c r="G97" s="10"/>
      <c r="H97" s="10">
        <v>7.1105957031250204</v>
      </c>
      <c r="I97" s="10"/>
      <c r="J97" s="10">
        <v>18.489999999999998</v>
      </c>
    </row>
    <row r="98" spans="1:10">
      <c r="A98" s="10"/>
      <c r="B98" s="10">
        <v>0.68032744572798198</v>
      </c>
      <c r="C98" s="10"/>
      <c r="D98" s="10">
        <v>0.476145607161925</v>
      </c>
      <c r="G98" s="10"/>
      <c r="H98" s="10">
        <v>14.9993896484375</v>
      </c>
      <c r="I98" s="10"/>
      <c r="J98" s="10">
        <v>17.0135498046875</v>
      </c>
    </row>
    <row r="99" spans="1:10">
      <c r="A99" s="10"/>
      <c r="B99" s="10"/>
      <c r="C99" s="10"/>
      <c r="D99" s="10">
        <v>0.55904551521427903</v>
      </c>
      <c r="G99" s="10"/>
      <c r="H99" s="10"/>
      <c r="I99" s="10"/>
      <c r="J99" s="10">
        <v>16.9830322265625</v>
      </c>
    </row>
    <row r="100" spans="1:10">
      <c r="A100" s="10"/>
      <c r="B100" s="10"/>
      <c r="C100" s="10"/>
      <c r="D100" s="10">
        <v>0.59876464843750898</v>
      </c>
      <c r="G100" s="10"/>
      <c r="H100" s="10"/>
      <c r="I100" s="10"/>
      <c r="J100" s="10">
        <v>14.0380859375</v>
      </c>
    </row>
    <row r="101" spans="1:10">
      <c r="A101" s="10"/>
      <c r="B101" s="10"/>
      <c r="C101" s="10"/>
      <c r="D101" s="10">
        <v>0.59553620643896399</v>
      </c>
      <c r="G101" s="10"/>
      <c r="H101" s="10"/>
      <c r="I101" s="10"/>
      <c r="J101" s="10">
        <v>13.8702392578125</v>
      </c>
    </row>
    <row r="102" spans="1:10">
      <c r="A102" s="10"/>
      <c r="B102" s="10"/>
      <c r="C102" s="10"/>
      <c r="D102" s="10">
        <v>0.40553482377518402</v>
      </c>
      <c r="G102" s="10"/>
      <c r="H102" s="10"/>
      <c r="I102" s="10"/>
      <c r="J102" s="10">
        <v>21.8658447265625</v>
      </c>
    </row>
    <row r="103" spans="1:10">
      <c r="A103" s="10"/>
      <c r="B103" s="10"/>
      <c r="C103" s="10"/>
      <c r="D103" s="10">
        <v>0.40417778104406898</v>
      </c>
      <c r="G103" s="10"/>
      <c r="H103" s="10"/>
      <c r="I103" s="10"/>
      <c r="J103" s="10">
        <v>18.0206298828125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W69"/>
  <sheetViews>
    <sheetView workbookViewId="0">
      <selection activeCell="H9" sqref="H9"/>
    </sheetView>
  </sheetViews>
  <sheetFormatPr defaultColWidth="11.5546875" defaultRowHeight="14.4"/>
  <sheetData>
    <row r="2" spans="1:23">
      <c r="A2" s="13" t="s">
        <v>180</v>
      </c>
      <c r="B2" s="13" t="s">
        <v>109</v>
      </c>
      <c r="C2" s="13"/>
      <c r="D2" s="13"/>
      <c r="E2" s="13"/>
      <c r="G2" s="38" t="s">
        <v>173</v>
      </c>
      <c r="H2" s="61" t="s">
        <v>24</v>
      </c>
      <c r="I2" s="38"/>
      <c r="J2" s="38"/>
      <c r="K2" s="38"/>
      <c r="M2" s="38" t="s">
        <v>174</v>
      </c>
      <c r="N2" s="38" t="s">
        <v>181</v>
      </c>
      <c r="O2" s="38"/>
      <c r="P2" s="38"/>
      <c r="Q2" s="38"/>
      <c r="R2" s="39"/>
      <c r="S2" s="40"/>
      <c r="T2" s="40"/>
      <c r="U2" s="40"/>
      <c r="V2" s="40"/>
      <c r="W2" s="40"/>
    </row>
    <row r="3" spans="1:23">
      <c r="A3" s="13"/>
      <c r="B3" s="13" t="s">
        <v>0</v>
      </c>
      <c r="C3" s="13" t="s">
        <v>1</v>
      </c>
      <c r="D3" s="13" t="s">
        <v>2</v>
      </c>
      <c r="E3" s="13" t="s">
        <v>172</v>
      </c>
      <c r="G3" s="38"/>
      <c r="H3" s="38" t="s">
        <v>0</v>
      </c>
      <c r="I3" s="38" t="s">
        <v>1</v>
      </c>
      <c r="J3" s="38" t="s">
        <v>2</v>
      </c>
      <c r="K3" s="38" t="s">
        <v>172</v>
      </c>
      <c r="M3" s="38"/>
      <c r="N3" s="38" t="s">
        <v>0</v>
      </c>
      <c r="O3" s="38" t="s">
        <v>1</v>
      </c>
      <c r="P3" s="38" t="s">
        <v>2</v>
      </c>
      <c r="Q3" s="38" t="s">
        <v>172</v>
      </c>
      <c r="R3" s="39"/>
      <c r="S3" s="40"/>
      <c r="T3" s="40"/>
      <c r="U3" s="40"/>
      <c r="V3" s="40"/>
      <c r="W3" s="40"/>
    </row>
    <row r="4" spans="1:23">
      <c r="B4" s="10">
        <v>-69</v>
      </c>
      <c r="C4" s="10">
        <v>-75.5</v>
      </c>
      <c r="D4" s="10">
        <v>-62</v>
      </c>
      <c r="E4">
        <v>-68</v>
      </c>
      <c r="H4" s="10">
        <v>456</v>
      </c>
      <c r="I4" s="10">
        <v>64</v>
      </c>
      <c r="J4" s="10">
        <v>406</v>
      </c>
      <c r="K4">
        <v>103.42</v>
      </c>
      <c r="N4" s="31">
        <v>33.299999999999997</v>
      </c>
      <c r="O4" s="31">
        <v>5.32</v>
      </c>
      <c r="P4" s="31">
        <v>18.8</v>
      </c>
      <c r="Q4" s="29">
        <v>8.1999999999999993</v>
      </c>
      <c r="S4" s="9"/>
      <c r="T4" s="9"/>
      <c r="U4" s="9"/>
      <c r="V4" s="9"/>
      <c r="W4" s="9"/>
    </row>
    <row r="5" spans="1:23">
      <c r="B5" s="10">
        <v>-65</v>
      </c>
      <c r="C5" s="10">
        <v>-65</v>
      </c>
      <c r="D5" s="10">
        <v>-73</v>
      </c>
      <c r="E5">
        <v>-77.5</v>
      </c>
      <c r="H5" s="10">
        <v>383</v>
      </c>
      <c r="I5" s="10">
        <v>461</v>
      </c>
      <c r="J5" s="10">
        <v>197</v>
      </c>
      <c r="K5">
        <v>98.04</v>
      </c>
      <c r="N5" s="31">
        <v>14.4</v>
      </c>
      <c r="O5" s="31">
        <v>15.8</v>
      </c>
      <c r="P5" s="31">
        <v>9.89</v>
      </c>
      <c r="Q5" s="29">
        <v>7.47</v>
      </c>
    </row>
    <row r="6" spans="1:23">
      <c r="B6" s="10">
        <v>-68</v>
      </c>
      <c r="C6" s="10">
        <v>-66</v>
      </c>
      <c r="D6" s="10">
        <v>-68</v>
      </c>
      <c r="E6">
        <v>-74</v>
      </c>
      <c r="H6" s="10">
        <v>563</v>
      </c>
      <c r="I6" s="10">
        <v>299</v>
      </c>
      <c r="J6" s="10">
        <v>518</v>
      </c>
      <c r="K6">
        <v>94.9</v>
      </c>
      <c r="N6" s="31">
        <v>28.22</v>
      </c>
      <c r="O6" s="31">
        <v>18.7</v>
      </c>
      <c r="P6" s="31">
        <v>41</v>
      </c>
      <c r="Q6" s="29">
        <v>9.34</v>
      </c>
    </row>
    <row r="7" spans="1:23">
      <c r="B7" s="10">
        <v>-70</v>
      </c>
      <c r="C7" s="10">
        <v>-65.5</v>
      </c>
      <c r="D7" s="10">
        <v>-70</v>
      </c>
      <c r="E7">
        <v>-71</v>
      </c>
      <c r="H7" s="10">
        <v>452</v>
      </c>
      <c r="I7" s="10">
        <v>365</v>
      </c>
      <c r="J7" s="10">
        <v>362</v>
      </c>
      <c r="K7">
        <v>81.77</v>
      </c>
      <c r="N7" s="31">
        <v>25.3</v>
      </c>
      <c r="O7" s="31">
        <v>37.5</v>
      </c>
      <c r="P7" s="31">
        <v>25.4</v>
      </c>
      <c r="Q7" s="29">
        <v>8.5</v>
      </c>
    </row>
    <row r="8" spans="1:23">
      <c r="B8" s="10">
        <v>-67</v>
      </c>
      <c r="C8" s="10">
        <v>-70</v>
      </c>
      <c r="D8" s="10">
        <v>-73</v>
      </c>
      <c r="E8">
        <v>-71</v>
      </c>
      <c r="H8" s="10">
        <v>218</v>
      </c>
      <c r="I8" s="10">
        <v>124</v>
      </c>
      <c r="J8" s="10">
        <v>474</v>
      </c>
      <c r="K8">
        <v>77.8</v>
      </c>
      <c r="N8" s="31">
        <v>12.7</v>
      </c>
      <c r="O8" s="31">
        <v>7.4</v>
      </c>
      <c r="P8" s="31">
        <v>15.1</v>
      </c>
      <c r="Q8" s="29">
        <v>12.9</v>
      </c>
    </row>
    <row r="9" spans="1:23">
      <c r="B9" s="10">
        <v>-70</v>
      </c>
      <c r="C9" s="10">
        <v>-68</v>
      </c>
      <c r="D9" s="10">
        <v>-66</v>
      </c>
      <c r="E9">
        <v>-70.5</v>
      </c>
      <c r="H9" s="10">
        <v>224</v>
      </c>
      <c r="I9" s="10">
        <v>351</v>
      </c>
      <c r="J9" s="10">
        <v>374</v>
      </c>
      <c r="K9">
        <v>101</v>
      </c>
      <c r="N9" s="31">
        <v>14.6</v>
      </c>
      <c r="O9" s="31">
        <v>13.27</v>
      </c>
      <c r="P9" s="31">
        <v>27.2</v>
      </c>
      <c r="Q9" s="29">
        <v>6.6</v>
      </c>
    </row>
    <row r="10" spans="1:23">
      <c r="B10" s="10">
        <v>-68</v>
      </c>
      <c r="C10" s="10"/>
      <c r="D10" s="10">
        <v>-76.5</v>
      </c>
      <c r="E10">
        <v>-74</v>
      </c>
      <c r="H10" s="10">
        <v>412</v>
      </c>
      <c r="I10" s="10"/>
      <c r="J10" s="10">
        <v>207</v>
      </c>
      <c r="K10">
        <v>118</v>
      </c>
      <c r="N10" s="31">
        <v>22.2</v>
      </c>
      <c r="O10" s="31"/>
      <c r="P10" s="31">
        <v>15.9</v>
      </c>
      <c r="Q10" s="29">
        <v>9.56</v>
      </c>
    </row>
    <row r="11" spans="1:23">
      <c r="B11" s="10"/>
      <c r="C11" s="10">
        <v>-67</v>
      </c>
      <c r="D11" s="10"/>
      <c r="E11">
        <v>-68</v>
      </c>
      <c r="H11" s="10"/>
      <c r="I11" s="10">
        <v>294</v>
      </c>
      <c r="J11" s="10"/>
      <c r="K11">
        <v>94.11</v>
      </c>
      <c r="N11" s="31"/>
      <c r="O11" s="31">
        <v>22.4</v>
      </c>
      <c r="P11" s="31"/>
      <c r="Q11" s="29">
        <v>12.6</v>
      </c>
    </row>
    <row r="12" spans="1:23">
      <c r="B12" s="10">
        <v>-68</v>
      </c>
      <c r="C12" s="10">
        <v>-59</v>
      </c>
      <c r="D12" s="10">
        <v>-76</v>
      </c>
      <c r="E12" s="10"/>
      <c r="H12" s="10">
        <v>356</v>
      </c>
      <c r="I12" s="10">
        <v>291</v>
      </c>
      <c r="J12" s="10">
        <v>305</v>
      </c>
      <c r="N12" s="31">
        <v>17.3</v>
      </c>
      <c r="O12" s="31">
        <v>16.3</v>
      </c>
      <c r="P12" s="31">
        <v>22.3</v>
      </c>
      <c r="Q12" s="29"/>
    </row>
    <row r="13" spans="1:23">
      <c r="B13" s="10">
        <v>-64</v>
      </c>
      <c r="C13" s="10">
        <v>-72</v>
      </c>
      <c r="D13" s="10">
        <v>-62</v>
      </c>
      <c r="E13" s="10"/>
      <c r="H13" s="10">
        <v>418</v>
      </c>
      <c r="I13" s="10">
        <v>215</v>
      </c>
      <c r="J13" s="10">
        <v>308</v>
      </c>
      <c r="N13" s="31">
        <v>28.3</v>
      </c>
      <c r="O13" s="31">
        <v>9.58</v>
      </c>
      <c r="P13" s="31">
        <v>13.9</v>
      </c>
      <c r="Q13" s="29"/>
    </row>
    <row r="14" spans="1:23">
      <c r="B14" s="10">
        <v>-78</v>
      </c>
      <c r="C14" s="10">
        <v>-63</v>
      </c>
      <c r="D14" s="10">
        <v>-69</v>
      </c>
      <c r="E14" s="10"/>
      <c r="H14" s="10">
        <v>239</v>
      </c>
      <c r="I14" s="10">
        <v>440</v>
      </c>
      <c r="J14" s="10">
        <v>346</v>
      </c>
      <c r="N14" s="31">
        <v>13.3</v>
      </c>
      <c r="O14" s="31">
        <v>23.6</v>
      </c>
      <c r="P14" s="31">
        <v>18.899999999999999</v>
      </c>
      <c r="Q14" s="29"/>
    </row>
    <row r="15" spans="1:23">
      <c r="B15" s="10">
        <v>-66</v>
      </c>
      <c r="C15" s="10">
        <v>-65</v>
      </c>
      <c r="D15" s="10">
        <v>-60</v>
      </c>
      <c r="E15" s="10"/>
      <c r="H15" s="10">
        <v>91</v>
      </c>
      <c r="I15" s="10">
        <v>360</v>
      </c>
      <c r="J15" s="10">
        <v>494</v>
      </c>
      <c r="N15" s="31">
        <v>6</v>
      </c>
      <c r="O15" s="31">
        <v>24.4</v>
      </c>
      <c r="P15" s="31">
        <v>23.5</v>
      </c>
      <c r="Q15" s="29"/>
    </row>
    <row r="16" spans="1:23">
      <c r="B16" s="10">
        <v>-73</v>
      </c>
      <c r="C16" s="10">
        <v>-65</v>
      </c>
      <c r="D16" s="10">
        <v>-64</v>
      </c>
      <c r="E16" s="10"/>
      <c r="H16" s="10">
        <v>432</v>
      </c>
      <c r="I16" s="10">
        <v>195</v>
      </c>
      <c r="J16" s="10">
        <v>167</v>
      </c>
      <c r="N16" s="31">
        <v>32</v>
      </c>
      <c r="O16" s="31">
        <v>11.57</v>
      </c>
      <c r="P16" s="31">
        <v>10.3</v>
      </c>
      <c r="Q16" s="29"/>
    </row>
    <row r="17" spans="2:17">
      <c r="B17" s="10"/>
      <c r="C17" s="10">
        <v>-65</v>
      </c>
      <c r="D17" s="10"/>
      <c r="E17" s="10"/>
      <c r="H17" s="10"/>
      <c r="I17" s="10">
        <v>327</v>
      </c>
      <c r="J17" s="10"/>
      <c r="N17" s="31"/>
      <c r="O17" s="31">
        <v>23.8</v>
      </c>
      <c r="P17" s="31"/>
      <c r="Q17" s="29"/>
    </row>
    <row r="18" spans="2:17">
      <c r="B18" s="10">
        <v>-66</v>
      </c>
      <c r="C18" s="10"/>
      <c r="D18" s="10">
        <v>-75</v>
      </c>
      <c r="E18" s="10"/>
      <c r="H18" s="10">
        <v>344</v>
      </c>
      <c r="I18" s="10"/>
      <c r="J18" s="10">
        <v>66.8</v>
      </c>
      <c r="N18" s="31">
        <v>23.2</v>
      </c>
      <c r="O18" s="31"/>
      <c r="P18" s="31">
        <v>7.28</v>
      </c>
      <c r="Q18" s="29"/>
    </row>
    <row r="19" spans="2:17">
      <c r="B19" s="10">
        <v>-67.5</v>
      </c>
      <c r="C19" s="10">
        <v>-66</v>
      </c>
      <c r="D19" s="10">
        <v>-66</v>
      </c>
      <c r="E19" s="10"/>
      <c r="H19" s="10">
        <v>349</v>
      </c>
      <c r="I19" s="10">
        <v>447</v>
      </c>
      <c r="J19" s="10">
        <v>102</v>
      </c>
      <c r="N19" s="31">
        <v>34.299999999999997</v>
      </c>
      <c r="O19" s="41">
        <v>37.799999999999997</v>
      </c>
      <c r="P19" s="31">
        <v>15.96</v>
      </c>
      <c r="Q19" s="29"/>
    </row>
    <row r="20" spans="2:17">
      <c r="B20" s="10">
        <v>-65.5</v>
      </c>
      <c r="C20" s="10">
        <v>-66</v>
      </c>
      <c r="D20" s="10">
        <v>-66</v>
      </c>
      <c r="E20" s="10"/>
      <c r="H20" s="10">
        <v>441</v>
      </c>
      <c r="I20" s="10">
        <v>275</v>
      </c>
      <c r="J20" s="10">
        <v>146</v>
      </c>
      <c r="N20" s="31">
        <v>35.6</v>
      </c>
      <c r="O20" s="31">
        <v>31</v>
      </c>
      <c r="P20" s="31">
        <v>14.26</v>
      </c>
      <c r="Q20" s="29"/>
    </row>
    <row r="21" spans="2:17">
      <c r="B21" s="10">
        <v>-74</v>
      </c>
      <c r="C21" s="10">
        <v>-74.5</v>
      </c>
      <c r="D21" s="10">
        <v>-74</v>
      </c>
      <c r="E21" s="10"/>
      <c r="H21" s="10">
        <v>251</v>
      </c>
      <c r="I21" s="10">
        <v>181.7</v>
      </c>
      <c r="J21" s="10">
        <v>78</v>
      </c>
      <c r="N21" s="31">
        <v>9.3000000000000007</v>
      </c>
      <c r="O21" s="31">
        <v>17</v>
      </c>
      <c r="P21" s="31">
        <v>6.4</v>
      </c>
      <c r="Q21" s="29"/>
    </row>
    <row r="22" spans="2:17">
      <c r="B22" s="10">
        <v>-68</v>
      </c>
      <c r="C22" s="10">
        <v>-75</v>
      </c>
      <c r="D22" s="10">
        <v>-66</v>
      </c>
      <c r="E22" s="10"/>
      <c r="H22" s="10">
        <v>250</v>
      </c>
      <c r="I22" s="10">
        <v>157</v>
      </c>
      <c r="J22" s="10">
        <v>228</v>
      </c>
      <c r="N22" s="31">
        <v>17.899999999999999</v>
      </c>
      <c r="O22" s="31">
        <v>11</v>
      </c>
      <c r="P22" s="31">
        <v>23.09</v>
      </c>
      <c r="Q22" s="29"/>
    </row>
    <row r="23" spans="2:17">
      <c r="B23" s="10"/>
      <c r="C23" s="10">
        <v>-69</v>
      </c>
      <c r="D23" s="10">
        <v>-66</v>
      </c>
      <c r="E23" s="10"/>
      <c r="H23" s="10"/>
      <c r="I23" s="10">
        <v>278</v>
      </c>
      <c r="J23" s="10">
        <v>186</v>
      </c>
      <c r="N23" s="31"/>
      <c r="O23" s="41">
        <v>21.3</v>
      </c>
      <c r="P23" s="31">
        <v>12.37</v>
      </c>
      <c r="Q23" s="29"/>
    </row>
    <row r="24" spans="2:17">
      <c r="B24" s="10">
        <v>-64</v>
      </c>
      <c r="C24" s="10">
        <v>-70</v>
      </c>
      <c r="D24" s="10">
        <v>-71</v>
      </c>
      <c r="E24" s="10"/>
      <c r="H24" s="10">
        <v>553</v>
      </c>
      <c r="I24" s="10">
        <v>236</v>
      </c>
      <c r="J24" s="10">
        <v>108</v>
      </c>
      <c r="N24" s="31">
        <v>25.9</v>
      </c>
      <c r="O24" s="31">
        <v>18.2</v>
      </c>
      <c r="P24" s="31">
        <v>21.4</v>
      </c>
      <c r="Q24" s="29"/>
    </row>
    <row r="25" spans="2:17">
      <c r="B25" s="10">
        <v>-65</v>
      </c>
      <c r="C25" s="10">
        <v>-68</v>
      </c>
      <c r="D25" s="10">
        <v>-67</v>
      </c>
      <c r="E25" s="10"/>
      <c r="H25" s="10">
        <v>402</v>
      </c>
      <c r="I25" s="10">
        <v>339</v>
      </c>
      <c r="J25" s="10">
        <v>71</v>
      </c>
      <c r="N25" s="31">
        <v>23.9</v>
      </c>
      <c r="O25" s="31">
        <v>15.9</v>
      </c>
      <c r="P25" s="31">
        <v>19.3</v>
      </c>
      <c r="Q25" s="29"/>
    </row>
    <row r="26" spans="2:17">
      <c r="B26" s="10">
        <v>-64</v>
      </c>
      <c r="C26" s="10">
        <v>-60</v>
      </c>
      <c r="D26" s="10"/>
      <c r="E26" s="10"/>
      <c r="H26" s="10">
        <v>227</v>
      </c>
      <c r="I26" s="10">
        <v>189</v>
      </c>
      <c r="J26" s="10"/>
      <c r="N26" s="31">
        <v>17.7</v>
      </c>
      <c r="O26" s="31">
        <v>12.6</v>
      </c>
      <c r="P26" s="31"/>
      <c r="Q26" s="29"/>
    </row>
    <row r="27" spans="2:17">
      <c r="B27" s="10">
        <v>-65</v>
      </c>
      <c r="C27" s="10"/>
      <c r="D27" s="10">
        <v>-70</v>
      </c>
      <c r="E27" s="10"/>
      <c r="H27" s="10">
        <v>528</v>
      </c>
      <c r="I27" s="10"/>
      <c r="J27" s="10">
        <v>138</v>
      </c>
      <c r="N27" s="31">
        <v>32.6</v>
      </c>
      <c r="O27" s="31"/>
      <c r="P27" s="31"/>
      <c r="Q27" s="29"/>
    </row>
    <row r="28" spans="2:17">
      <c r="B28" s="10">
        <v>-64</v>
      </c>
      <c r="C28" s="10"/>
      <c r="D28" s="10">
        <v>-69</v>
      </c>
      <c r="E28" s="10"/>
      <c r="H28" s="10">
        <v>288</v>
      </c>
      <c r="I28" s="10"/>
      <c r="J28" s="10">
        <v>99.3</v>
      </c>
      <c r="N28" s="31">
        <v>22.1</v>
      </c>
      <c r="O28" s="31"/>
      <c r="P28" s="31"/>
      <c r="Q28" s="29"/>
    </row>
    <row r="29" spans="2:17">
      <c r="B29" s="10"/>
      <c r="C29" s="10"/>
      <c r="D29" s="10">
        <v>-65</v>
      </c>
      <c r="E29" s="10"/>
      <c r="H29" s="10"/>
      <c r="I29" s="10"/>
      <c r="J29" s="10">
        <v>248</v>
      </c>
      <c r="N29" s="31"/>
      <c r="O29" s="31"/>
      <c r="P29" s="31"/>
      <c r="Q29" s="29"/>
    </row>
    <row r="30" spans="2:17">
      <c r="B30" s="10"/>
      <c r="C30" s="10"/>
      <c r="D30" s="10">
        <v>-70.599999999999994</v>
      </c>
      <c r="E30" s="10"/>
      <c r="H30" s="10"/>
      <c r="I30" s="10"/>
      <c r="J30" s="10">
        <v>100</v>
      </c>
      <c r="N30" s="29"/>
      <c r="O30" s="29"/>
      <c r="P30" s="29"/>
      <c r="Q30" s="29"/>
    </row>
    <row r="31" spans="2:17">
      <c r="B31" s="10"/>
      <c r="C31" s="10"/>
      <c r="D31" s="10">
        <v>-70</v>
      </c>
      <c r="E31" s="10"/>
      <c r="H31" s="10"/>
      <c r="I31" s="10"/>
      <c r="J31" s="10">
        <v>200</v>
      </c>
      <c r="N31" s="29"/>
      <c r="O31" s="29"/>
      <c r="P31" s="29"/>
      <c r="Q31" s="29"/>
    </row>
    <row r="32" spans="2:17">
      <c r="B32" s="10"/>
      <c r="C32" s="10"/>
      <c r="D32" s="10">
        <v>-67</v>
      </c>
      <c r="E32" s="10"/>
      <c r="H32" s="10"/>
      <c r="I32" s="10"/>
      <c r="J32" s="10">
        <v>164</v>
      </c>
    </row>
    <row r="33" spans="1:11">
      <c r="B33" s="10"/>
      <c r="C33" s="10"/>
      <c r="D33" s="10">
        <v>-65</v>
      </c>
      <c r="E33" s="10"/>
      <c r="H33" s="10"/>
      <c r="I33" s="10"/>
      <c r="J33" s="10">
        <v>99</v>
      </c>
    </row>
    <row r="37" spans="1:11">
      <c r="A37" s="13" t="s">
        <v>182</v>
      </c>
      <c r="B37" s="13" t="s">
        <v>185</v>
      </c>
      <c r="C37" s="13"/>
      <c r="D37" s="13"/>
      <c r="E37" s="13"/>
      <c r="G37" s="13" t="s">
        <v>183</v>
      </c>
      <c r="H37" s="13" t="s">
        <v>184</v>
      </c>
      <c r="I37" s="13"/>
      <c r="J37" s="13"/>
      <c r="K37" s="13"/>
    </row>
    <row r="38" spans="1:11">
      <c r="A38" s="13"/>
      <c r="B38" s="13" t="s">
        <v>0</v>
      </c>
      <c r="C38" s="13" t="s">
        <v>1</v>
      </c>
      <c r="D38" s="13" t="s">
        <v>2</v>
      </c>
      <c r="E38" s="13" t="s">
        <v>172</v>
      </c>
      <c r="G38" s="13"/>
      <c r="H38" s="13" t="s">
        <v>0</v>
      </c>
      <c r="I38" s="13" t="s">
        <v>1</v>
      </c>
      <c r="J38" s="13" t="s">
        <v>2</v>
      </c>
      <c r="K38" s="13" t="s">
        <v>172</v>
      </c>
    </row>
    <row r="39" spans="1:11" ht="15.6">
      <c r="B39" s="31">
        <v>5.2</v>
      </c>
      <c r="C39" s="34">
        <v>4.09</v>
      </c>
      <c r="D39" s="34">
        <v>21.45</v>
      </c>
      <c r="E39" s="31">
        <v>4.5</v>
      </c>
      <c r="F39" s="31"/>
      <c r="G39" s="31"/>
      <c r="H39" s="31">
        <v>-0.05</v>
      </c>
      <c r="I39" s="34">
        <v>-0.02</v>
      </c>
      <c r="J39" s="34">
        <v>-0.3</v>
      </c>
      <c r="K39" s="31">
        <v>-3.0000000000000001E-3</v>
      </c>
    </row>
    <row r="40" spans="1:11" ht="15.6">
      <c r="B40" s="31">
        <v>10.01</v>
      </c>
      <c r="C40" s="31">
        <v>16.5</v>
      </c>
      <c r="D40" s="34">
        <v>10.33</v>
      </c>
      <c r="E40" s="31">
        <v>4.2699999999999996</v>
      </c>
      <c r="F40" s="31"/>
      <c r="G40" s="31"/>
      <c r="H40" s="31">
        <v>-0.26</v>
      </c>
      <c r="I40" s="31">
        <v>-0.05</v>
      </c>
      <c r="J40" s="34">
        <v>-0.09</v>
      </c>
      <c r="K40" s="31">
        <v>-2.4E-2</v>
      </c>
    </row>
    <row r="41" spans="1:11">
      <c r="B41" s="31">
        <v>14</v>
      </c>
      <c r="C41" s="31">
        <v>4.4800000000000004</v>
      </c>
      <c r="D41" s="31">
        <v>20.16</v>
      </c>
      <c r="E41" s="31">
        <v>4.47</v>
      </c>
      <c r="F41" s="31"/>
      <c r="G41" s="31"/>
      <c r="H41" s="31">
        <v>-0.1</v>
      </c>
      <c r="I41" s="31">
        <v>-0.08</v>
      </c>
      <c r="J41" s="31">
        <v>-0.17</v>
      </c>
      <c r="K41" s="31">
        <v>-1.6E-2</v>
      </c>
    </row>
    <row r="42" spans="1:11" ht="15.6">
      <c r="B42" s="42">
        <v>6.35</v>
      </c>
      <c r="C42" s="34">
        <v>33.700000000000003</v>
      </c>
      <c r="D42" s="34">
        <v>12.77</v>
      </c>
      <c r="E42" s="31">
        <v>3.92</v>
      </c>
      <c r="F42" s="31"/>
      <c r="G42" s="31"/>
      <c r="H42" s="31">
        <v>-0.15</v>
      </c>
      <c r="I42" s="34">
        <v>-0.28999999999999998</v>
      </c>
      <c r="J42" s="34">
        <v>-0.22</v>
      </c>
      <c r="K42" s="31">
        <v>-2.8000000000000001E-2</v>
      </c>
    </row>
    <row r="43" spans="1:11" ht="15.6">
      <c r="B43" s="31">
        <v>4.8499999999999996</v>
      </c>
      <c r="C43" s="34">
        <v>7.09</v>
      </c>
      <c r="D43" s="31">
        <v>20.16</v>
      </c>
      <c r="E43" s="31">
        <v>11.6</v>
      </c>
      <c r="F43" s="31"/>
      <c r="G43" s="31"/>
      <c r="H43" s="31">
        <v>-0.02</v>
      </c>
      <c r="I43" s="34">
        <v>-0.09</v>
      </c>
      <c r="J43" s="31">
        <v>-7.0000000000000007E-2</v>
      </c>
      <c r="K43" s="31">
        <v>-4.0000000000000001E-3</v>
      </c>
    </row>
    <row r="44" spans="1:11" ht="15.6">
      <c r="B44" s="31">
        <v>7.49</v>
      </c>
      <c r="C44" s="34">
        <v>1.85</v>
      </c>
      <c r="D44" s="31">
        <v>9.23</v>
      </c>
      <c r="E44" s="31">
        <v>4.4800000000000004</v>
      </c>
      <c r="F44" s="31"/>
      <c r="G44" s="31"/>
      <c r="H44" s="31">
        <v>-0.1</v>
      </c>
      <c r="I44" s="34">
        <v>-0.04</v>
      </c>
      <c r="J44" s="31">
        <v>-0.22</v>
      </c>
      <c r="K44" s="31">
        <v>-0.03</v>
      </c>
    </row>
    <row r="45" spans="1:11" ht="15.6">
      <c r="B45" s="31">
        <v>6.8</v>
      </c>
      <c r="C45" s="34"/>
      <c r="D45" s="31">
        <v>3.07</v>
      </c>
      <c r="E45" s="31">
        <v>5.16</v>
      </c>
      <c r="F45" s="31"/>
      <c r="G45" s="31"/>
      <c r="H45" s="31">
        <v>-0.1</v>
      </c>
      <c r="I45" s="34"/>
      <c r="J45" s="31">
        <v>-7.0000000000000007E-2</v>
      </c>
      <c r="K45" s="31">
        <v>-0.04</v>
      </c>
    </row>
    <row r="46" spans="1:11" ht="15.6">
      <c r="B46" s="31"/>
      <c r="C46" s="34">
        <v>8.81</v>
      </c>
      <c r="D46" s="31"/>
      <c r="E46" s="31">
        <v>5.0999999999999996</v>
      </c>
      <c r="F46" s="31"/>
      <c r="G46" s="31"/>
      <c r="H46" s="31"/>
      <c r="I46" s="34">
        <v>-0.08</v>
      </c>
      <c r="J46" s="31"/>
      <c r="K46" s="31">
        <v>-0.05</v>
      </c>
    </row>
    <row r="47" spans="1:11" ht="15.6">
      <c r="B47" s="31">
        <v>4.5</v>
      </c>
      <c r="C47" s="34">
        <v>7.5</v>
      </c>
      <c r="D47" s="31">
        <v>16.68</v>
      </c>
      <c r="E47" s="31"/>
      <c r="F47" s="31"/>
      <c r="G47" s="31"/>
      <c r="H47" s="31">
        <v>-0.12</v>
      </c>
      <c r="I47" s="34">
        <v>-0.17799999999999999</v>
      </c>
      <c r="J47" s="31">
        <v>-0.17699999999999999</v>
      </c>
      <c r="K47" s="31"/>
    </row>
    <row r="48" spans="1:11" ht="15.6">
      <c r="B48" s="31">
        <v>12.5</v>
      </c>
      <c r="C48" s="34">
        <v>2.15</v>
      </c>
      <c r="D48" s="31">
        <v>7.88</v>
      </c>
      <c r="E48" s="31"/>
      <c r="F48" s="31"/>
      <c r="G48" s="31"/>
      <c r="H48" s="31">
        <v>-0.129</v>
      </c>
      <c r="I48" s="34">
        <v>-0.04</v>
      </c>
      <c r="J48" s="31">
        <v>-0.08</v>
      </c>
      <c r="K48" s="31"/>
    </row>
    <row r="49" spans="2:11" ht="15.6">
      <c r="B49" s="31">
        <v>5.93</v>
      </c>
      <c r="C49" s="34">
        <v>16.399999999999999</v>
      </c>
      <c r="D49" s="31">
        <v>10.14</v>
      </c>
      <c r="E49" s="31"/>
      <c r="F49" s="31"/>
      <c r="G49" s="31"/>
      <c r="H49" s="31">
        <v>-5.7000000000000002E-2</v>
      </c>
      <c r="I49" s="34">
        <v>-0.08</v>
      </c>
      <c r="J49" s="31">
        <v>-0.12</v>
      </c>
      <c r="K49" s="31"/>
    </row>
    <row r="50" spans="2:11" ht="15.6">
      <c r="B50" s="34">
        <v>4.12</v>
      </c>
      <c r="C50" s="34">
        <v>18.02</v>
      </c>
      <c r="D50" s="34">
        <v>12.39</v>
      </c>
      <c r="E50" s="31"/>
      <c r="F50" s="31"/>
      <c r="G50" s="31"/>
      <c r="H50" s="34">
        <v>-0.01</v>
      </c>
      <c r="I50" s="34">
        <v>-0.48</v>
      </c>
      <c r="J50" s="34">
        <v>-0.1</v>
      </c>
      <c r="K50" s="31"/>
    </row>
    <row r="51" spans="2:11" ht="15.6">
      <c r="B51" s="31">
        <v>4.2</v>
      </c>
      <c r="C51" s="34">
        <v>0.77</v>
      </c>
      <c r="D51" s="34">
        <v>5.95</v>
      </c>
      <c r="E51" s="31"/>
      <c r="F51" s="31"/>
      <c r="G51" s="31"/>
      <c r="H51" s="31">
        <v>-0.1</v>
      </c>
      <c r="I51" s="34">
        <v>-0.08</v>
      </c>
      <c r="J51" s="34">
        <v>-7.0000000000000007E-2</v>
      </c>
      <c r="K51" s="31"/>
    </row>
    <row r="52" spans="2:11" ht="15.6">
      <c r="B52" s="31"/>
      <c r="C52" s="34">
        <v>9.23</v>
      </c>
      <c r="D52" s="34"/>
      <c r="E52" s="31"/>
      <c r="F52" s="31"/>
      <c r="G52" s="31"/>
      <c r="H52" s="31"/>
      <c r="I52" s="34">
        <v>-0.1</v>
      </c>
      <c r="J52" s="34"/>
      <c r="K52" s="31"/>
    </row>
    <row r="53" spans="2:11" ht="15.6">
      <c r="B53" s="31">
        <v>3</v>
      </c>
      <c r="C53" s="34"/>
      <c r="D53" s="34">
        <v>7.45</v>
      </c>
      <c r="E53" s="31"/>
      <c r="F53" s="31"/>
      <c r="G53" s="31"/>
      <c r="H53" s="31">
        <v>-0.08</v>
      </c>
      <c r="I53" s="34"/>
      <c r="J53" s="34">
        <v>-7.0000000000000007E-2</v>
      </c>
      <c r="K53" s="31"/>
    </row>
    <row r="54" spans="2:11" ht="15.6">
      <c r="B54" s="31">
        <v>26.9</v>
      </c>
      <c r="C54" s="34">
        <v>7.2</v>
      </c>
      <c r="D54" s="34">
        <v>15.8</v>
      </c>
      <c r="E54" s="31"/>
      <c r="F54" s="31"/>
      <c r="G54" s="31"/>
      <c r="H54" s="31">
        <v>-0.26</v>
      </c>
      <c r="I54" s="34">
        <v>-0.17</v>
      </c>
      <c r="J54" s="34">
        <v>-0.23</v>
      </c>
      <c r="K54" s="31"/>
    </row>
    <row r="55" spans="2:11" ht="15.6">
      <c r="B55" s="31">
        <v>6.2</v>
      </c>
      <c r="C55" s="34">
        <v>20.9</v>
      </c>
      <c r="D55" s="34">
        <v>2.15</v>
      </c>
      <c r="E55" s="31"/>
      <c r="F55" s="31"/>
      <c r="G55" s="31"/>
      <c r="H55" s="31">
        <v>-0.09</v>
      </c>
      <c r="I55" s="34">
        <v>-0.4</v>
      </c>
      <c r="J55" s="34">
        <v>-0.05</v>
      </c>
      <c r="K55" s="31"/>
    </row>
    <row r="56" spans="2:11" ht="15.6">
      <c r="B56" s="31">
        <v>37.200000000000003</v>
      </c>
      <c r="C56" s="34">
        <v>8.0399999999999991</v>
      </c>
      <c r="D56" s="42">
        <v>0.85</v>
      </c>
      <c r="E56" s="31"/>
      <c r="F56" s="31"/>
      <c r="G56" s="31"/>
      <c r="H56" s="31">
        <v>-2.5000000000000001E-2</v>
      </c>
      <c r="I56" s="34">
        <v>-0.09</v>
      </c>
      <c r="J56" s="42">
        <v>-0.05</v>
      </c>
      <c r="K56" s="31"/>
    </row>
    <row r="57" spans="2:11" ht="15.6">
      <c r="B57" s="31">
        <v>13.75</v>
      </c>
      <c r="C57" s="34">
        <v>1.98</v>
      </c>
      <c r="D57" s="34">
        <v>7.19</v>
      </c>
      <c r="E57" s="31"/>
      <c r="F57" s="31"/>
      <c r="G57" s="31"/>
      <c r="H57" s="31">
        <v>-0.15</v>
      </c>
      <c r="I57" s="34">
        <v>-0.03</v>
      </c>
      <c r="J57" s="34">
        <v>-0.12</v>
      </c>
      <c r="K57" s="31"/>
    </row>
    <row r="58" spans="2:11" ht="15.6">
      <c r="B58" s="31"/>
      <c r="C58" s="34">
        <v>15.77</v>
      </c>
      <c r="D58" s="34">
        <v>8.7200000000000006</v>
      </c>
      <c r="E58" s="31"/>
      <c r="F58" s="31"/>
      <c r="G58" s="31"/>
      <c r="H58" s="31"/>
      <c r="I58" s="34">
        <v>-0.28999999999999998</v>
      </c>
      <c r="J58" s="34">
        <v>-0.1</v>
      </c>
      <c r="K58" s="31"/>
    </row>
    <row r="59" spans="2:11" ht="15.6">
      <c r="B59" s="31">
        <v>4.5599999999999996</v>
      </c>
      <c r="C59" s="34">
        <v>9.11</v>
      </c>
      <c r="D59" s="34">
        <v>3.5</v>
      </c>
      <c r="E59" s="31"/>
      <c r="F59" s="31"/>
      <c r="G59" s="31"/>
      <c r="H59" s="31">
        <v>-1.9E-2</v>
      </c>
      <c r="I59" s="34">
        <v>-0.09</v>
      </c>
      <c r="J59" s="34">
        <v>-0.09</v>
      </c>
      <c r="K59" s="31"/>
    </row>
    <row r="60" spans="2:11" ht="15.6">
      <c r="B60" s="31">
        <v>6.97</v>
      </c>
      <c r="C60" s="34">
        <v>12.2</v>
      </c>
      <c r="D60" s="34">
        <v>21.6</v>
      </c>
      <c r="E60" s="31"/>
      <c r="F60" s="31"/>
      <c r="G60" s="31"/>
      <c r="H60" s="31">
        <v>-0.12</v>
      </c>
      <c r="I60" s="34">
        <v>-0.13</v>
      </c>
      <c r="J60" s="34">
        <v>-0.5</v>
      </c>
      <c r="K60" s="31"/>
    </row>
    <row r="61" spans="2:11" ht="15.6">
      <c r="B61" s="31">
        <v>4.25</v>
      </c>
      <c r="C61" s="34">
        <v>65.599999999999994</v>
      </c>
      <c r="D61" s="34"/>
      <c r="E61" s="31"/>
      <c r="F61" s="31"/>
      <c r="G61" s="31"/>
      <c r="H61" s="31">
        <v>-0.03</v>
      </c>
      <c r="I61" s="34">
        <v>-0.54</v>
      </c>
      <c r="J61" s="34"/>
      <c r="K61" s="31"/>
    </row>
    <row r="62" spans="2:11" ht="15.6">
      <c r="B62" s="31">
        <v>48</v>
      </c>
      <c r="C62" s="31"/>
      <c r="D62" s="34">
        <v>5.8</v>
      </c>
      <c r="E62" s="31"/>
      <c r="F62" s="31"/>
      <c r="G62" s="31"/>
      <c r="H62" s="31">
        <v>-0.21</v>
      </c>
      <c r="I62" s="31"/>
      <c r="J62" s="34">
        <v>-7.0000000000000007E-2</v>
      </c>
      <c r="K62" s="31"/>
    </row>
    <row r="63" spans="2:11" ht="15.6">
      <c r="B63" s="31">
        <v>18.190000000000001</v>
      </c>
      <c r="C63" s="31"/>
      <c r="D63" s="34">
        <v>11.6</v>
      </c>
      <c r="E63" s="31"/>
      <c r="F63" s="31"/>
      <c r="G63" s="31"/>
      <c r="H63" s="31">
        <v>-0.25</v>
      </c>
      <c r="I63" s="31"/>
      <c r="J63" s="34">
        <v>-0.17</v>
      </c>
      <c r="K63" s="31"/>
    </row>
    <row r="64" spans="2:11" ht="15.6">
      <c r="B64" s="31"/>
      <c r="C64" s="31"/>
      <c r="D64" s="34">
        <v>12.01</v>
      </c>
      <c r="E64" s="31"/>
      <c r="F64" s="31"/>
      <c r="G64" s="31"/>
      <c r="H64" s="31"/>
      <c r="I64" s="31"/>
      <c r="J64" s="34">
        <v>-0.05</v>
      </c>
      <c r="K64" s="31"/>
    </row>
    <row r="65" spans="2:11">
      <c r="B65" s="31"/>
      <c r="C65" s="31"/>
      <c r="D65" s="42">
        <v>9.93</v>
      </c>
      <c r="E65" s="31"/>
      <c r="F65" s="31"/>
      <c r="G65" s="31"/>
      <c r="H65" s="31"/>
      <c r="I65" s="31"/>
      <c r="J65" s="42">
        <v>-0.1</v>
      </c>
      <c r="K65" s="31"/>
    </row>
    <row r="66" spans="2:11">
      <c r="B66" s="31"/>
      <c r="C66" s="31"/>
      <c r="D66" s="42">
        <v>20.149999999999999</v>
      </c>
      <c r="E66" s="31"/>
      <c r="F66" s="31"/>
      <c r="G66" s="31"/>
      <c r="H66" s="31"/>
      <c r="I66" s="31"/>
      <c r="J66" s="42">
        <v>-0.3</v>
      </c>
      <c r="K66" s="31"/>
    </row>
    <row r="67" spans="2:11" ht="15.6">
      <c r="B67" s="31"/>
      <c r="C67" s="31"/>
      <c r="D67" s="34">
        <v>77</v>
      </c>
      <c r="E67" s="31"/>
      <c r="F67" s="31"/>
      <c r="G67" s="31"/>
      <c r="H67" s="31"/>
      <c r="I67" s="31"/>
      <c r="J67" s="34">
        <v>-0.5</v>
      </c>
      <c r="K67" s="31"/>
    </row>
    <row r="68" spans="2:11" ht="15.6">
      <c r="B68" s="31"/>
      <c r="C68" s="31"/>
      <c r="D68" s="34">
        <v>70</v>
      </c>
      <c r="E68" s="31"/>
      <c r="F68" s="31"/>
      <c r="G68" s="31"/>
      <c r="H68" s="31"/>
      <c r="I68" s="31"/>
      <c r="J68" s="34">
        <v>-0.17</v>
      </c>
      <c r="K68" s="31"/>
    </row>
    <row r="69" spans="2:11">
      <c r="B69" s="31"/>
      <c r="C69" s="31"/>
      <c r="D69" s="31"/>
      <c r="E69" s="31"/>
      <c r="F69" s="31"/>
      <c r="G69" s="31"/>
      <c r="H69" s="31"/>
      <c r="I69" s="31"/>
      <c r="J69" s="31"/>
      <c r="K69" s="3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P42"/>
  <sheetViews>
    <sheetView workbookViewId="0">
      <selection activeCell="F39" sqref="F39"/>
    </sheetView>
  </sheetViews>
  <sheetFormatPr defaultColWidth="11.5546875" defaultRowHeight="14.4"/>
  <sheetData>
    <row r="1" spans="1:42">
      <c r="A1" s="51" t="s">
        <v>162</v>
      </c>
      <c r="B1" s="1"/>
      <c r="C1" s="1"/>
      <c r="F1" s="51" t="s">
        <v>98</v>
      </c>
      <c r="G1" s="1"/>
      <c r="H1" s="1"/>
      <c r="J1" s="51" t="s">
        <v>101</v>
      </c>
      <c r="K1" s="1"/>
      <c r="L1" s="1"/>
    </row>
    <row r="2" spans="1:42">
      <c r="A2" s="15"/>
      <c r="B2" s="15" t="s">
        <v>50</v>
      </c>
      <c r="C2" s="15"/>
      <c r="F2" s="15"/>
      <c r="G2" s="15" t="s">
        <v>50</v>
      </c>
      <c r="H2" s="15"/>
      <c r="J2" s="15"/>
      <c r="K2" s="15" t="s">
        <v>50</v>
      </c>
      <c r="L2" s="15"/>
    </row>
    <row r="3" spans="1:42">
      <c r="A3" s="15" t="s">
        <v>69</v>
      </c>
      <c r="B3" s="15" t="s">
        <v>67</v>
      </c>
      <c r="C3" s="15" t="s">
        <v>68</v>
      </c>
      <c r="F3" s="15" t="s">
        <v>69</v>
      </c>
      <c r="G3" s="15" t="s">
        <v>67</v>
      </c>
      <c r="H3" s="15" t="s">
        <v>68</v>
      </c>
      <c r="J3" s="15" t="s">
        <v>69</v>
      </c>
      <c r="K3" s="15" t="s">
        <v>67</v>
      </c>
      <c r="L3" s="15" t="s">
        <v>68</v>
      </c>
    </row>
    <row r="4" spans="1:42">
      <c r="A4">
        <v>50</v>
      </c>
      <c r="B4">
        <v>0</v>
      </c>
      <c r="C4">
        <v>0</v>
      </c>
      <c r="F4">
        <v>50</v>
      </c>
      <c r="G4">
        <v>0</v>
      </c>
      <c r="H4">
        <v>0</v>
      </c>
      <c r="J4">
        <v>50</v>
      </c>
      <c r="K4">
        <v>17</v>
      </c>
      <c r="L4">
        <v>15</v>
      </c>
    </row>
    <row r="5" spans="1:42">
      <c r="A5">
        <v>100</v>
      </c>
      <c r="B5">
        <v>17</v>
      </c>
      <c r="C5">
        <v>0</v>
      </c>
      <c r="F5">
        <v>100</v>
      </c>
      <c r="G5">
        <v>7</v>
      </c>
      <c r="H5">
        <v>0</v>
      </c>
      <c r="J5">
        <v>100</v>
      </c>
      <c r="K5">
        <v>33</v>
      </c>
      <c r="L5">
        <v>37</v>
      </c>
    </row>
    <row r="6" spans="1:42">
      <c r="A6">
        <v>150</v>
      </c>
      <c r="B6">
        <v>29</v>
      </c>
      <c r="C6">
        <v>21</v>
      </c>
      <c r="F6">
        <v>150</v>
      </c>
      <c r="G6">
        <v>13</v>
      </c>
      <c r="H6">
        <v>0</v>
      </c>
      <c r="J6">
        <v>150</v>
      </c>
      <c r="K6">
        <v>46</v>
      </c>
      <c r="L6">
        <v>54</v>
      </c>
    </row>
    <row r="7" spans="1:42">
      <c r="A7">
        <v>200</v>
      </c>
      <c r="B7">
        <v>40</v>
      </c>
      <c r="C7">
        <v>55</v>
      </c>
      <c r="F7">
        <v>200</v>
      </c>
      <c r="G7">
        <v>18</v>
      </c>
      <c r="H7">
        <v>0</v>
      </c>
      <c r="J7">
        <v>200</v>
      </c>
      <c r="K7">
        <v>57</v>
      </c>
      <c r="L7">
        <v>69</v>
      </c>
    </row>
    <row r="8" spans="1:42">
      <c r="A8">
        <v>250</v>
      </c>
      <c r="B8">
        <v>51</v>
      </c>
      <c r="C8">
        <v>74</v>
      </c>
      <c r="F8">
        <v>250</v>
      </c>
      <c r="G8">
        <v>29</v>
      </c>
      <c r="H8">
        <v>0</v>
      </c>
      <c r="J8">
        <v>250</v>
      </c>
      <c r="K8">
        <v>67</v>
      </c>
      <c r="L8">
        <v>82</v>
      </c>
    </row>
    <row r="9" spans="1:42">
      <c r="A9">
        <v>300</v>
      </c>
      <c r="B9">
        <v>64</v>
      </c>
      <c r="C9">
        <v>89</v>
      </c>
      <c r="F9">
        <v>300</v>
      </c>
      <c r="G9">
        <v>45</v>
      </c>
      <c r="H9">
        <v>0</v>
      </c>
      <c r="J9">
        <v>300</v>
      </c>
      <c r="K9">
        <v>75</v>
      </c>
      <c r="L9">
        <v>94</v>
      </c>
    </row>
    <row r="10" spans="1:42">
      <c r="H10">
        <v>18</v>
      </c>
    </row>
    <row r="11" spans="1:42">
      <c r="H11">
        <v>64</v>
      </c>
    </row>
    <row r="12" spans="1:42">
      <c r="A12" s="51" t="s">
        <v>162</v>
      </c>
      <c r="B12" s="1"/>
    </row>
    <row r="13" spans="1:42">
      <c r="A13" s="16"/>
      <c r="B13" s="16" t="s">
        <v>70</v>
      </c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>
        <v>12</v>
      </c>
      <c r="O13">
        <v>13</v>
      </c>
      <c r="P13">
        <v>14</v>
      </c>
      <c r="Q13">
        <v>15</v>
      </c>
      <c r="R13">
        <v>16</v>
      </c>
      <c r="S13">
        <v>17</v>
      </c>
      <c r="T13">
        <v>18</v>
      </c>
      <c r="U13">
        <v>19</v>
      </c>
      <c r="V13">
        <v>20</v>
      </c>
      <c r="W13">
        <v>21</v>
      </c>
      <c r="X13">
        <v>22</v>
      </c>
      <c r="Y13">
        <v>23</v>
      </c>
      <c r="Z13">
        <v>24</v>
      </c>
      <c r="AA13">
        <v>25</v>
      </c>
      <c r="AB13">
        <v>26</v>
      </c>
      <c r="AC13">
        <v>27</v>
      </c>
      <c r="AD13">
        <v>28</v>
      </c>
      <c r="AE13">
        <v>29</v>
      </c>
      <c r="AF13">
        <v>30</v>
      </c>
      <c r="AG13">
        <v>31</v>
      </c>
      <c r="AH13">
        <v>32</v>
      </c>
      <c r="AI13">
        <v>33</v>
      </c>
      <c r="AJ13">
        <v>34</v>
      </c>
      <c r="AK13">
        <v>35</v>
      </c>
      <c r="AL13">
        <v>36</v>
      </c>
      <c r="AM13">
        <v>37</v>
      </c>
      <c r="AN13">
        <v>38</v>
      </c>
      <c r="AO13">
        <v>39</v>
      </c>
      <c r="AP13">
        <v>40</v>
      </c>
    </row>
    <row r="14" spans="1:42">
      <c r="A14" s="16" t="s">
        <v>71</v>
      </c>
      <c r="B14" s="15" t="s">
        <v>67</v>
      </c>
      <c r="C14">
        <v>74.973555558583698</v>
      </c>
      <c r="D14">
        <v>61.192921580521499</v>
      </c>
      <c r="E14">
        <v>55.173035240468906</v>
      </c>
      <c r="F14">
        <v>53.769085494526195</v>
      </c>
      <c r="G14">
        <v>53.596240824070101</v>
      </c>
      <c r="H14">
        <v>53.722253785412008</v>
      </c>
      <c r="I14">
        <v>53.910673990822104</v>
      </c>
      <c r="J14">
        <v>54.100510545616999</v>
      </c>
      <c r="K14">
        <v>54.276175035522499</v>
      </c>
      <c r="L14">
        <v>54.435324786646703</v>
      </c>
      <c r="M14">
        <v>54.579466528994196</v>
      </c>
      <c r="N14">
        <v>54.707778048469194</v>
      </c>
      <c r="O14">
        <v>54.821810627060195</v>
      </c>
      <c r="P14">
        <v>54.920693203198496</v>
      </c>
      <c r="Q14">
        <v>55.008083207610198</v>
      </c>
      <c r="R14">
        <v>55.081097381294001</v>
      </c>
      <c r="S14">
        <v>55.143587007518597</v>
      </c>
      <c r="T14">
        <v>55.193139645329495</v>
      </c>
      <c r="U14">
        <v>55.2333343719502</v>
      </c>
      <c r="V14">
        <v>55.261334257997497</v>
      </c>
      <c r="W14">
        <v>55.281074674410206</v>
      </c>
      <c r="X14">
        <v>55.290703819009998</v>
      </c>
      <c r="Y14">
        <v>55.291914634631496</v>
      </c>
      <c r="Z14">
        <v>55.285000111694401</v>
      </c>
      <c r="AA14">
        <v>55.270928246922296</v>
      </c>
      <c r="AB14">
        <v>55.248603052085798</v>
      </c>
      <c r="AC14">
        <v>55.219835117329701</v>
      </c>
      <c r="AD14">
        <v>55.185702483379899</v>
      </c>
      <c r="AE14">
        <v>55.146183962251399</v>
      </c>
      <c r="AF14">
        <v>55.100829152184602</v>
      </c>
      <c r="AG14">
        <v>55.050561458950604</v>
      </c>
      <c r="AH14">
        <v>54.996885465481604</v>
      </c>
      <c r="AI14">
        <v>54.939377567682797</v>
      </c>
      <c r="AJ14">
        <v>54.877622794185498</v>
      </c>
      <c r="AK14">
        <v>54.813904734352199</v>
      </c>
      <c r="AL14">
        <v>54.747101248762803</v>
      </c>
      <c r="AM14">
        <v>54.678437619771294</v>
      </c>
      <c r="AN14">
        <v>54.607706697562499</v>
      </c>
      <c r="AO14">
        <v>54.535459220216808</v>
      </c>
      <c r="AP14">
        <v>54.462040702564202</v>
      </c>
    </row>
    <row r="15" spans="1:42">
      <c r="A15" s="16"/>
      <c r="B15" s="15" t="s">
        <v>68</v>
      </c>
      <c r="C15">
        <v>104.34939023918</v>
      </c>
      <c r="D15">
        <v>94.637967614490393</v>
      </c>
      <c r="E15">
        <v>84.61450727155659</v>
      </c>
      <c r="F15">
        <v>79.292234996179403</v>
      </c>
      <c r="G15">
        <v>77.3324114897068</v>
      </c>
      <c r="H15">
        <v>76.726934289076098</v>
      </c>
      <c r="I15">
        <v>76.589753018143796</v>
      </c>
      <c r="J15">
        <v>76.604318710183193</v>
      </c>
      <c r="K15">
        <v>76.665141302842798</v>
      </c>
      <c r="L15">
        <v>76.730133547597489</v>
      </c>
      <c r="M15">
        <v>76.787012974808107</v>
      </c>
      <c r="N15">
        <v>76.828957119164002</v>
      </c>
      <c r="O15">
        <v>76.857156593543195</v>
      </c>
      <c r="P15">
        <v>76.870457418846399</v>
      </c>
      <c r="Q15">
        <v>76.867249940847401</v>
      </c>
      <c r="R15">
        <v>76.850836868220796</v>
      </c>
      <c r="S15">
        <v>76.820289021493394</v>
      </c>
      <c r="T15">
        <v>76.776492639801603</v>
      </c>
      <c r="U15">
        <v>76.720139379236798</v>
      </c>
      <c r="V15">
        <v>76.649501483024295</v>
      </c>
      <c r="W15">
        <v>76.5691268893314</v>
      </c>
      <c r="X15">
        <v>76.476887583781505</v>
      </c>
      <c r="Y15">
        <v>76.375027029865393</v>
      </c>
      <c r="Z15">
        <v>76.260543176885591</v>
      </c>
      <c r="AA15">
        <v>76.137407180884296</v>
      </c>
      <c r="AB15">
        <v>76.006533751278099</v>
      </c>
      <c r="AC15">
        <v>75.867317591183905</v>
      </c>
      <c r="AD15">
        <v>75.719803487853497</v>
      </c>
      <c r="AE15">
        <v>75.566891088198503</v>
      </c>
      <c r="AF15">
        <v>75.405522906078502</v>
      </c>
      <c r="AG15">
        <v>75.239776840938205</v>
      </c>
      <c r="AH15">
        <v>75.069350202475093</v>
      </c>
      <c r="AI15">
        <v>74.894753373347001</v>
      </c>
      <c r="AJ15">
        <v>74.714711049775602</v>
      </c>
      <c r="AK15">
        <v>74.534058922381007</v>
      </c>
      <c r="AL15">
        <v>74.349167018140193</v>
      </c>
      <c r="AM15">
        <v>74.162449579763901</v>
      </c>
      <c r="AN15">
        <v>73.974726317102309</v>
      </c>
      <c r="AO15">
        <v>73.785802309937196</v>
      </c>
      <c r="AP15">
        <v>73.596735522886902</v>
      </c>
    </row>
    <row r="16" spans="1:42">
      <c r="A16" s="15"/>
      <c r="B16" s="15"/>
    </row>
    <row r="18" spans="1:42">
      <c r="A18" s="51" t="s">
        <v>164</v>
      </c>
      <c r="B18" s="1"/>
    </row>
    <row r="19" spans="1:42">
      <c r="A19" s="16"/>
      <c r="B19" s="16" t="s">
        <v>70</v>
      </c>
      <c r="C19">
        <v>1</v>
      </c>
      <c r="D19">
        <v>2</v>
      </c>
      <c r="E19">
        <v>3</v>
      </c>
      <c r="F19">
        <v>4</v>
      </c>
      <c r="G19">
        <v>5</v>
      </c>
      <c r="H19">
        <v>6</v>
      </c>
      <c r="I19">
        <v>7</v>
      </c>
      <c r="J19">
        <v>8</v>
      </c>
      <c r="K19">
        <v>9</v>
      </c>
      <c r="L19">
        <v>10</v>
      </c>
      <c r="M19">
        <v>11</v>
      </c>
      <c r="N19">
        <v>12</v>
      </c>
      <c r="O19">
        <v>13</v>
      </c>
      <c r="P19">
        <v>14</v>
      </c>
      <c r="Q19">
        <v>15</v>
      </c>
      <c r="R19">
        <v>16</v>
      </c>
      <c r="S19">
        <v>17</v>
      </c>
      <c r="T19">
        <v>18</v>
      </c>
      <c r="U19">
        <v>19</v>
      </c>
      <c r="V19">
        <v>20</v>
      </c>
      <c r="W19">
        <v>21</v>
      </c>
      <c r="X19">
        <v>22</v>
      </c>
      <c r="Y19">
        <v>23</v>
      </c>
      <c r="Z19">
        <v>24</v>
      </c>
      <c r="AA19">
        <v>25</v>
      </c>
      <c r="AB19">
        <v>26</v>
      </c>
      <c r="AC19">
        <v>27</v>
      </c>
      <c r="AD19">
        <v>28</v>
      </c>
      <c r="AE19">
        <v>29</v>
      </c>
      <c r="AF19">
        <v>30</v>
      </c>
      <c r="AG19">
        <v>31</v>
      </c>
      <c r="AH19">
        <v>32</v>
      </c>
      <c r="AI19">
        <v>33</v>
      </c>
      <c r="AJ19">
        <v>34</v>
      </c>
      <c r="AK19">
        <v>35</v>
      </c>
      <c r="AL19">
        <v>36</v>
      </c>
      <c r="AM19">
        <v>37</v>
      </c>
      <c r="AN19">
        <v>38</v>
      </c>
      <c r="AO19">
        <v>39</v>
      </c>
      <c r="AP19">
        <v>40</v>
      </c>
    </row>
    <row r="20" spans="1:42">
      <c r="A20" s="16" t="s">
        <v>71</v>
      </c>
      <c r="B20" s="15" t="s">
        <v>67</v>
      </c>
      <c r="C20">
        <v>88.148053674536712</v>
      </c>
      <c r="D20">
        <v>74.381488093282599</v>
      </c>
      <c r="E20">
        <v>62.7066039850748</v>
      </c>
      <c r="F20">
        <v>56.883723682280298</v>
      </c>
      <c r="G20">
        <v>53.4629462767234</v>
      </c>
      <c r="H20">
        <v>51.139915789818396</v>
      </c>
      <c r="I20">
        <v>49.444113377720996</v>
      </c>
      <c r="J20">
        <v>48.1553786206646</v>
      </c>
      <c r="K20">
        <v>47.151905522576101</v>
      </c>
      <c r="L20">
        <v>46.359729640047703</v>
      </c>
      <c r="M20">
        <v>45.725002772184304</v>
      </c>
      <c r="N20">
        <v>45.212265747119503</v>
      </c>
      <c r="O20">
        <v>44.792609664559308</v>
      </c>
      <c r="P20">
        <v>44.446238003106302</v>
      </c>
      <c r="Q20">
        <v>44.156904143721604</v>
      </c>
      <c r="R20">
        <v>43.913404634788606</v>
      </c>
      <c r="S20">
        <v>43.706779232059702</v>
      </c>
      <c r="T20">
        <v>43.528574477111299</v>
      </c>
      <c r="U20">
        <v>43.374851287985301</v>
      </c>
      <c r="V20">
        <v>43.240439275089301</v>
      </c>
      <c r="W20">
        <v>43.122231638585106</v>
      </c>
      <c r="X20">
        <v>43.017522019594303</v>
      </c>
      <c r="Y20">
        <v>42.923899669005095</v>
      </c>
      <c r="Z20">
        <v>42.838904316457501</v>
      </c>
      <c r="AA20">
        <v>42.762914433735006</v>
      </c>
      <c r="AB20">
        <v>42.693244422159999</v>
      </c>
      <c r="AC20">
        <v>42.628823340929898</v>
      </c>
      <c r="AD20">
        <v>42.570244837704799</v>
      </c>
      <c r="AE20">
        <v>42.514859295255</v>
      </c>
      <c r="AF20">
        <v>42.464005447137197</v>
      </c>
      <c r="AG20">
        <v>42.416151056355304</v>
      </c>
      <c r="AH20">
        <v>42.3710641147551</v>
      </c>
      <c r="AI20">
        <v>42.3283704838544</v>
      </c>
      <c r="AJ20">
        <v>42.287838114668503</v>
      </c>
      <c r="AK20">
        <v>42.249732929999901</v>
      </c>
      <c r="AL20">
        <v>42.212462471806006</v>
      </c>
      <c r="AM20">
        <v>42.177640305926694</v>
      </c>
      <c r="AN20">
        <v>42.143349815836501</v>
      </c>
      <c r="AO20">
        <v>42.111250103537195</v>
      </c>
      <c r="AP20">
        <v>42.079389834908405</v>
      </c>
    </row>
    <row r="21" spans="1:42">
      <c r="A21" s="16"/>
      <c r="B21" s="15" t="s">
        <v>68</v>
      </c>
      <c r="C21">
        <v>102.36375408279001</v>
      </c>
      <c r="D21">
        <v>96.208038695780289</v>
      </c>
      <c r="E21">
        <v>89.1003924077541</v>
      </c>
      <c r="F21">
        <v>83.361364754228703</v>
      </c>
      <c r="G21">
        <v>79.374055602785504</v>
      </c>
      <c r="H21">
        <v>76.57769741297389</v>
      </c>
      <c r="I21">
        <v>74.493393828659606</v>
      </c>
      <c r="J21">
        <v>72.863672476933502</v>
      </c>
      <c r="K21">
        <v>71.536959731280902</v>
      </c>
      <c r="L21">
        <v>70.421855871438311</v>
      </c>
      <c r="M21">
        <v>69.460821688900808</v>
      </c>
      <c r="N21">
        <v>68.615140406587301</v>
      </c>
      <c r="O21">
        <v>67.860356196896703</v>
      </c>
      <c r="P21">
        <v>67.178275352991605</v>
      </c>
      <c r="Q21">
        <v>66.556094287238508</v>
      </c>
      <c r="R21">
        <v>65.984758604365098</v>
      </c>
      <c r="S21">
        <v>65.454902505466094</v>
      </c>
      <c r="T21">
        <v>64.963775217072609</v>
      </c>
      <c r="U21">
        <v>64.506164023498698</v>
      </c>
      <c r="V21">
        <v>64.077389344462404</v>
      </c>
      <c r="W21">
        <v>63.67632547737</v>
      </c>
      <c r="X21">
        <v>63.299720377765397</v>
      </c>
      <c r="Y21">
        <v>62.9463800379758</v>
      </c>
      <c r="Z21">
        <v>62.615012926476801</v>
      </c>
      <c r="AA21">
        <v>62.303338574795703</v>
      </c>
      <c r="AB21">
        <v>62.011860652048</v>
      </c>
      <c r="AC21">
        <v>61.739908507566895</v>
      </c>
      <c r="AD21">
        <v>61.485892343659899</v>
      </c>
      <c r="AE21">
        <v>61.2502039533898</v>
      </c>
      <c r="AF21">
        <v>61.032900287471499</v>
      </c>
      <c r="AG21">
        <v>60.832635736580698</v>
      </c>
      <c r="AH21">
        <v>60.649695087710704</v>
      </c>
      <c r="AI21">
        <v>60.483734704566899</v>
      </c>
      <c r="AJ21">
        <v>60.334607045476503</v>
      </c>
      <c r="AK21">
        <v>60.201428555818097</v>
      </c>
      <c r="AL21">
        <v>60.084320186794798</v>
      </c>
      <c r="AM21">
        <v>59.981015711871997</v>
      </c>
      <c r="AN21">
        <v>59.892516213173899</v>
      </c>
      <c r="AO21">
        <v>59.817893107676198</v>
      </c>
      <c r="AP21">
        <v>59.754848373749098</v>
      </c>
    </row>
    <row r="22" spans="1:42">
      <c r="A22" s="15"/>
      <c r="B22" s="15"/>
    </row>
    <row r="25" spans="1:42">
      <c r="A25" s="51" t="s">
        <v>165</v>
      </c>
      <c r="B25" s="1"/>
    </row>
    <row r="26" spans="1:42">
      <c r="A26" s="16"/>
      <c r="B26" s="16" t="s">
        <v>70</v>
      </c>
      <c r="C26">
        <v>1</v>
      </c>
      <c r="D26">
        <v>2</v>
      </c>
      <c r="E26">
        <v>3</v>
      </c>
      <c r="F26">
        <v>4</v>
      </c>
      <c r="G26">
        <v>5</v>
      </c>
      <c r="H26">
        <v>6</v>
      </c>
      <c r="I26">
        <v>7</v>
      </c>
      <c r="J26">
        <v>8</v>
      </c>
      <c r="K26">
        <v>9</v>
      </c>
      <c r="L26">
        <v>10</v>
      </c>
      <c r="M26">
        <v>11</v>
      </c>
      <c r="N26">
        <v>12</v>
      </c>
      <c r="O26">
        <v>13</v>
      </c>
      <c r="P26">
        <v>14</v>
      </c>
      <c r="Q26">
        <v>15</v>
      </c>
      <c r="R26">
        <v>16</v>
      </c>
      <c r="S26">
        <v>17</v>
      </c>
      <c r="T26">
        <v>18</v>
      </c>
      <c r="U26">
        <v>19</v>
      </c>
      <c r="V26">
        <v>20</v>
      </c>
      <c r="W26">
        <v>21</v>
      </c>
      <c r="X26">
        <v>22</v>
      </c>
      <c r="Y26">
        <v>23</v>
      </c>
      <c r="Z26">
        <v>24</v>
      </c>
      <c r="AA26">
        <v>25</v>
      </c>
      <c r="AB26">
        <v>26</v>
      </c>
      <c r="AC26">
        <v>27</v>
      </c>
      <c r="AD26">
        <v>28</v>
      </c>
      <c r="AE26">
        <v>29</v>
      </c>
      <c r="AF26">
        <v>30</v>
      </c>
      <c r="AG26">
        <v>31</v>
      </c>
      <c r="AH26">
        <v>32</v>
      </c>
      <c r="AI26">
        <v>33</v>
      </c>
      <c r="AJ26">
        <v>34</v>
      </c>
      <c r="AK26">
        <v>35</v>
      </c>
      <c r="AL26">
        <v>36</v>
      </c>
      <c r="AM26">
        <v>37</v>
      </c>
      <c r="AN26">
        <v>38</v>
      </c>
      <c r="AO26">
        <v>39</v>
      </c>
      <c r="AP26">
        <v>40</v>
      </c>
    </row>
    <row r="27" spans="1:42">
      <c r="A27" s="16" t="s">
        <v>71</v>
      </c>
      <c r="B27" s="15" t="s">
        <v>67</v>
      </c>
      <c r="C27">
        <v>163.48365529096799</v>
      </c>
      <c r="D27">
        <v>102.747291015286</v>
      </c>
      <c r="E27">
        <v>48.613781343060595</v>
      </c>
      <c r="F27">
        <v>52.9281013852614</v>
      </c>
      <c r="G27">
        <v>53.210460360802799</v>
      </c>
      <c r="H27">
        <v>53.394581408441006</v>
      </c>
      <c r="I27">
        <v>53.555417134793103</v>
      </c>
      <c r="J27">
        <v>53.7029192198601</v>
      </c>
      <c r="K27">
        <v>53.845341521624199</v>
      </c>
      <c r="L27">
        <v>53.983030080423404</v>
      </c>
      <c r="M27">
        <v>54.116316084029904</v>
      </c>
      <c r="N27">
        <v>54.244828737520699</v>
      </c>
      <c r="O27">
        <v>54.3711369716139</v>
      </c>
      <c r="P27">
        <v>54.492133828824606</v>
      </c>
      <c r="Q27">
        <v>54.609680760107707</v>
      </c>
      <c r="R27">
        <v>54.7238122000808</v>
      </c>
      <c r="S27">
        <v>54.835257161997205</v>
      </c>
      <c r="T27">
        <v>54.943641770003502</v>
      </c>
      <c r="U27">
        <v>55.049090658371604</v>
      </c>
      <c r="V27">
        <v>55.149451912543803</v>
      </c>
      <c r="W27">
        <v>55.2494585097865</v>
      </c>
      <c r="X27">
        <v>55.3467223875342</v>
      </c>
      <c r="Y27">
        <v>55.439330325195101</v>
      </c>
      <c r="Z27">
        <v>55.529818063017899</v>
      </c>
      <c r="AA27">
        <v>55.619643819606502</v>
      </c>
      <c r="AB27">
        <v>55.704682612236702</v>
      </c>
      <c r="AC27">
        <v>55.789086066740801</v>
      </c>
      <c r="AD27">
        <v>55.871082910792396</v>
      </c>
      <c r="AE27">
        <v>55.949999482025596</v>
      </c>
      <c r="AF27">
        <v>56.026934747968198</v>
      </c>
      <c r="AG27">
        <v>56.102618956702401</v>
      </c>
      <c r="AH27">
        <v>56.176429328695797</v>
      </c>
      <c r="AI27">
        <v>56.247821082371701</v>
      </c>
      <c r="AJ27">
        <v>56.316724529554804</v>
      </c>
      <c r="AK27">
        <v>56.385250673048006</v>
      </c>
      <c r="AL27">
        <v>56.451656188852006</v>
      </c>
      <c r="AM27">
        <v>56.517022010426203</v>
      </c>
      <c r="AN27">
        <v>56.579585277601097</v>
      </c>
      <c r="AO27">
        <v>56.639817884229302</v>
      </c>
      <c r="AP27">
        <v>56.701015708540098</v>
      </c>
    </row>
    <row r="28" spans="1:42">
      <c r="A28" s="16"/>
      <c r="B28" s="15" t="s">
        <v>68</v>
      </c>
      <c r="C28">
        <v>129.55186823482398</v>
      </c>
      <c r="D28">
        <v>91.189369541016504</v>
      </c>
      <c r="E28">
        <v>68.022146119541006</v>
      </c>
      <c r="F28">
        <v>65.215548348903496</v>
      </c>
      <c r="G28">
        <v>65.292912903602499</v>
      </c>
      <c r="H28">
        <v>65.459506121782496</v>
      </c>
      <c r="I28">
        <v>65.623376233475298</v>
      </c>
      <c r="J28">
        <v>65.784022978511004</v>
      </c>
      <c r="K28">
        <v>65.939047877995705</v>
      </c>
      <c r="L28">
        <v>66.091114735485689</v>
      </c>
      <c r="M28">
        <v>66.240066315807297</v>
      </c>
      <c r="N28">
        <v>66.383823727338992</v>
      </c>
      <c r="O28">
        <v>66.52605855038</v>
      </c>
      <c r="P28">
        <v>66.659523269654102</v>
      </c>
      <c r="Q28">
        <v>66.792821298262098</v>
      </c>
      <c r="R28">
        <v>66.921022914077298</v>
      </c>
      <c r="S28">
        <v>67.046744401678197</v>
      </c>
      <c r="T28">
        <v>67.169028446015702</v>
      </c>
      <c r="U28">
        <v>67.287674384547401</v>
      </c>
      <c r="V28">
        <v>67.403277043390403</v>
      </c>
      <c r="W28">
        <v>67.515671790505905</v>
      </c>
      <c r="X28">
        <v>67.62465044852479</v>
      </c>
      <c r="Y28">
        <v>67.730568409669303</v>
      </c>
      <c r="Z28">
        <v>67.834913918864501</v>
      </c>
      <c r="AA28">
        <v>67.935349408893899</v>
      </c>
      <c r="AB28">
        <v>68.034154521447107</v>
      </c>
      <c r="AC28">
        <v>68.128576287497907</v>
      </c>
      <c r="AD28">
        <v>68.224157774176703</v>
      </c>
      <c r="AE28">
        <v>68.312811060663691</v>
      </c>
      <c r="AF28">
        <v>68.401057001820902</v>
      </c>
      <c r="AG28">
        <v>68.488455410402608</v>
      </c>
      <c r="AH28">
        <v>68.571510583453502</v>
      </c>
      <c r="AI28">
        <v>68.6545198396758</v>
      </c>
      <c r="AJ28">
        <v>68.7339096982017</v>
      </c>
      <c r="AK28">
        <v>68.812914333595103</v>
      </c>
      <c r="AL28">
        <v>68.887424362572801</v>
      </c>
      <c r="AM28">
        <v>68.962549800585407</v>
      </c>
      <c r="AN28">
        <v>69.035136750040806</v>
      </c>
      <c r="AO28">
        <v>69.107753682067695</v>
      </c>
      <c r="AP28">
        <v>69.172727499170591</v>
      </c>
    </row>
    <row r="29" spans="1:42">
      <c r="A29" s="15"/>
      <c r="B29" s="15"/>
    </row>
    <row r="32" spans="1:42" s="9" customFormat="1">
      <c r="A32" s="15" t="s">
        <v>186</v>
      </c>
      <c r="B32" s="15"/>
      <c r="C32" s="15"/>
      <c r="D32" s="15"/>
      <c r="E32" s="15" t="s">
        <v>187</v>
      </c>
      <c r="F32" s="15"/>
      <c r="G32" s="15"/>
      <c r="H32" s="15"/>
      <c r="I32" s="15" t="s">
        <v>188</v>
      </c>
      <c r="J32" s="15"/>
      <c r="K32" s="15"/>
    </row>
    <row r="33" spans="1:1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>
      <c r="A34" s="15"/>
      <c r="B34" s="15" t="s">
        <v>116</v>
      </c>
      <c r="C34" s="15"/>
      <c r="D34" s="15"/>
      <c r="E34" s="15"/>
      <c r="F34" s="15" t="s">
        <v>117</v>
      </c>
      <c r="G34" s="15"/>
      <c r="H34" s="15"/>
      <c r="I34" s="15"/>
      <c r="J34" s="15" t="s">
        <v>110</v>
      </c>
      <c r="K34" s="15"/>
    </row>
    <row r="35" spans="1:11">
      <c r="B35" s="15" t="s">
        <v>67</v>
      </c>
      <c r="C35" s="15" t="s">
        <v>68</v>
      </c>
      <c r="F35" s="15" t="s">
        <v>67</v>
      </c>
      <c r="G35" s="15" t="s">
        <v>68</v>
      </c>
      <c r="J35" s="15" t="s">
        <v>67</v>
      </c>
      <c r="K35" s="15" t="s">
        <v>68</v>
      </c>
    </row>
    <row r="36" spans="1:11" ht="15.6">
      <c r="A36" t="s">
        <v>73</v>
      </c>
      <c r="B36" s="6">
        <v>63.594099999999997</v>
      </c>
      <c r="C36" s="6">
        <v>42.42</v>
      </c>
      <c r="E36" t="s">
        <v>73</v>
      </c>
      <c r="F36">
        <v>-45</v>
      </c>
      <c r="G36">
        <v>-39.279000000000003</v>
      </c>
      <c r="I36" t="s">
        <v>73</v>
      </c>
      <c r="J36">
        <v>190</v>
      </c>
      <c r="K36">
        <v>171</v>
      </c>
    </row>
    <row r="37" spans="1:11">
      <c r="A37" t="s">
        <v>74</v>
      </c>
      <c r="B37">
        <v>64.6661</v>
      </c>
      <c r="C37">
        <v>60</v>
      </c>
      <c r="E37" t="s">
        <v>74</v>
      </c>
      <c r="F37">
        <v>-42.906999999999996</v>
      </c>
      <c r="G37">
        <v>-40</v>
      </c>
      <c r="I37" t="s">
        <v>74</v>
      </c>
      <c r="J37">
        <v>418</v>
      </c>
      <c r="K37">
        <v>391</v>
      </c>
    </row>
    <row r="38" spans="1:11">
      <c r="A38" t="s">
        <v>75</v>
      </c>
      <c r="B38">
        <v>58.355593749999997</v>
      </c>
      <c r="C38">
        <v>55.355552941176498</v>
      </c>
      <c r="E38" t="s">
        <v>75</v>
      </c>
      <c r="F38">
        <v>-38.813593750000003</v>
      </c>
      <c r="G38">
        <v>-38.490352941176504</v>
      </c>
      <c r="I38" t="s">
        <v>75</v>
      </c>
      <c r="J38">
        <v>841</v>
      </c>
      <c r="K38">
        <v>752</v>
      </c>
    </row>
    <row r="39" spans="1:11">
      <c r="A39" t="s">
        <v>76</v>
      </c>
      <c r="B39">
        <v>80.192588235293897</v>
      </c>
      <c r="C39">
        <v>67.595588235293903</v>
      </c>
      <c r="E39" t="s">
        <v>76</v>
      </c>
      <c r="F39">
        <v>-41.274588235293898</v>
      </c>
      <c r="G39">
        <v>-40.792588235293898</v>
      </c>
      <c r="I39" t="s">
        <v>76</v>
      </c>
      <c r="J39">
        <v>201</v>
      </c>
      <c r="K39">
        <v>167</v>
      </c>
    </row>
    <row r="41" spans="1:11">
      <c r="A41" t="s">
        <v>77</v>
      </c>
      <c r="B41">
        <v>69</v>
      </c>
      <c r="C41">
        <v>92.5</v>
      </c>
      <c r="E41" t="s">
        <v>77</v>
      </c>
      <c r="F41">
        <v>2.48</v>
      </c>
      <c r="G41">
        <v>1.4950000000000001</v>
      </c>
      <c r="I41" t="s">
        <v>77</v>
      </c>
      <c r="J41">
        <v>0.64645103061665243</v>
      </c>
      <c r="K41">
        <v>0.41927539658469576</v>
      </c>
    </row>
    <row r="42" spans="1:11">
      <c r="A42" t="s">
        <v>18</v>
      </c>
      <c r="B42">
        <v>9.8573153884141629</v>
      </c>
      <c r="C42">
        <v>12.100275478957769</v>
      </c>
      <c r="E42" t="s">
        <v>18</v>
      </c>
      <c r="F42">
        <v>0.17696515664578383</v>
      </c>
      <c r="G42">
        <v>0.15607156478145934</v>
      </c>
      <c r="I42" t="s">
        <v>18</v>
      </c>
      <c r="J42">
        <v>6.6983762519895365E-2</v>
      </c>
      <c r="K42">
        <v>7.3141638149460467E-2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5205-FE13-4937-B65E-F82F2E830B41}">
  <dimension ref="A1:S50"/>
  <sheetViews>
    <sheetView workbookViewId="0">
      <selection activeCell="C18" sqref="C18"/>
    </sheetView>
  </sheetViews>
  <sheetFormatPr defaultRowHeight="14.4"/>
  <sheetData>
    <row r="1" spans="1:19">
      <c r="A1" s="51" t="s">
        <v>237</v>
      </c>
      <c r="B1" s="51"/>
      <c r="C1" s="51"/>
      <c r="D1" s="51"/>
      <c r="F1" s="51" t="s">
        <v>238</v>
      </c>
      <c r="G1" s="51"/>
      <c r="H1" s="51"/>
      <c r="I1" s="51"/>
      <c r="K1" s="51" t="s">
        <v>242</v>
      </c>
      <c r="L1" s="51"/>
      <c r="M1" s="51"/>
      <c r="N1" s="51"/>
      <c r="P1" s="51" t="s">
        <v>243</v>
      </c>
      <c r="Q1" s="51"/>
      <c r="R1" s="51"/>
      <c r="S1" s="51"/>
    </row>
    <row r="2" spans="1:19">
      <c r="A2" s="51" t="s">
        <v>232</v>
      </c>
      <c r="B2" s="51"/>
      <c r="C2" s="51"/>
      <c r="D2" s="51"/>
      <c r="F2" s="51" t="s">
        <v>232</v>
      </c>
      <c r="G2" s="51"/>
      <c r="H2" s="51"/>
      <c r="I2" s="51"/>
      <c r="K2" s="51" t="s">
        <v>232</v>
      </c>
      <c r="L2" s="51"/>
      <c r="M2" s="51"/>
      <c r="N2" s="51"/>
      <c r="P2" s="51" t="s">
        <v>232</v>
      </c>
      <c r="Q2" s="51"/>
      <c r="R2" s="51"/>
      <c r="S2" s="51"/>
    </row>
    <row r="3" spans="1:19">
      <c r="A3" s="1"/>
      <c r="B3" s="51"/>
      <c r="C3" s="51"/>
      <c r="D3" s="51"/>
      <c r="F3" s="51" t="s">
        <v>239</v>
      </c>
      <c r="G3" s="51"/>
      <c r="H3" s="51"/>
      <c r="I3" s="51"/>
      <c r="K3" s="51" t="s">
        <v>239</v>
      </c>
      <c r="L3" s="51"/>
      <c r="M3" s="51"/>
      <c r="N3" s="51"/>
      <c r="P3" s="51" t="s">
        <v>239</v>
      </c>
      <c r="Q3" s="51"/>
      <c r="R3" s="51"/>
      <c r="S3" s="51"/>
    </row>
    <row r="4" spans="1:19">
      <c r="A4" t="s">
        <v>221</v>
      </c>
      <c r="B4" t="s">
        <v>233</v>
      </c>
      <c r="C4" t="s">
        <v>234</v>
      </c>
      <c r="D4" t="s">
        <v>235</v>
      </c>
      <c r="F4" t="s">
        <v>221</v>
      </c>
      <c r="H4" t="s">
        <v>240</v>
      </c>
      <c r="I4" t="s">
        <v>241</v>
      </c>
      <c r="K4" t="s">
        <v>221</v>
      </c>
      <c r="M4" t="s">
        <v>244</v>
      </c>
      <c r="N4" t="s">
        <v>245</v>
      </c>
      <c r="P4" t="s">
        <v>221</v>
      </c>
      <c r="R4" t="s">
        <v>246</v>
      </c>
      <c r="S4" t="s">
        <v>247</v>
      </c>
    </row>
    <row r="5" spans="1:19">
      <c r="A5" t="s">
        <v>10</v>
      </c>
      <c r="B5">
        <v>40</v>
      </c>
      <c r="C5">
        <v>38</v>
      </c>
      <c r="D5">
        <f>(C5/B5)*100</f>
        <v>95</v>
      </c>
      <c r="F5" t="s">
        <v>10</v>
      </c>
      <c r="H5">
        <v>90</v>
      </c>
      <c r="I5">
        <v>110</v>
      </c>
      <c r="K5" t="s">
        <v>10</v>
      </c>
      <c r="M5">
        <v>101</v>
      </c>
      <c r="N5">
        <v>157</v>
      </c>
      <c r="P5" t="s">
        <v>10</v>
      </c>
      <c r="Q5" s="58"/>
      <c r="R5">
        <v>72</v>
      </c>
      <c r="S5">
        <v>106</v>
      </c>
    </row>
    <row r="6" spans="1:19">
      <c r="A6" t="s">
        <v>11</v>
      </c>
      <c r="B6">
        <v>26</v>
      </c>
      <c r="C6">
        <v>23</v>
      </c>
      <c r="D6">
        <f>(C6/B6)*100</f>
        <v>88.461538461538453</v>
      </c>
      <c r="H6">
        <v>111</v>
      </c>
      <c r="I6">
        <v>120</v>
      </c>
      <c r="M6">
        <v>149</v>
      </c>
      <c r="N6">
        <v>206</v>
      </c>
      <c r="R6">
        <v>90</v>
      </c>
      <c r="S6">
        <v>157</v>
      </c>
    </row>
    <row r="7" spans="1:19">
      <c r="A7" t="s">
        <v>12</v>
      </c>
      <c r="B7">
        <v>25</v>
      </c>
      <c r="C7">
        <v>22</v>
      </c>
      <c r="D7">
        <f>(C7/B7)*100</f>
        <v>88</v>
      </c>
      <c r="H7">
        <v>49</v>
      </c>
      <c r="I7">
        <v>168</v>
      </c>
      <c r="M7">
        <v>137</v>
      </c>
      <c r="N7">
        <v>184</v>
      </c>
      <c r="R7">
        <v>174</v>
      </c>
      <c r="S7">
        <v>173</v>
      </c>
    </row>
    <row r="8" spans="1:19">
      <c r="C8" t="s">
        <v>16</v>
      </c>
      <c r="D8">
        <v>90.487179487179489</v>
      </c>
      <c r="H8">
        <v>91</v>
      </c>
      <c r="I8">
        <v>173</v>
      </c>
      <c r="M8">
        <v>177</v>
      </c>
      <c r="N8">
        <v>118</v>
      </c>
      <c r="R8">
        <v>77</v>
      </c>
      <c r="S8">
        <v>143</v>
      </c>
    </row>
    <row r="9" spans="1:19">
      <c r="C9" t="s">
        <v>17</v>
      </c>
      <c r="D9">
        <v>3.9150244154500538</v>
      </c>
      <c r="H9">
        <v>60</v>
      </c>
      <c r="I9">
        <v>116</v>
      </c>
      <c r="M9">
        <v>99</v>
      </c>
      <c r="N9">
        <v>73</v>
      </c>
      <c r="R9">
        <v>146</v>
      </c>
      <c r="S9">
        <v>89</v>
      </c>
    </row>
    <row r="10" spans="1:19">
      <c r="C10" t="s">
        <v>18</v>
      </c>
      <c r="D10">
        <v>2.2603404001440461</v>
      </c>
      <c r="H10">
        <v>139</v>
      </c>
      <c r="I10">
        <v>130</v>
      </c>
      <c r="M10">
        <v>67</v>
      </c>
      <c r="N10">
        <v>161</v>
      </c>
      <c r="R10">
        <v>144</v>
      </c>
      <c r="S10">
        <v>103</v>
      </c>
    </row>
    <row r="11" spans="1:19">
      <c r="H11">
        <v>54</v>
      </c>
      <c r="I11">
        <v>163</v>
      </c>
      <c r="M11">
        <v>67</v>
      </c>
      <c r="N11">
        <v>86</v>
      </c>
      <c r="R11">
        <v>159</v>
      </c>
      <c r="S11">
        <v>162</v>
      </c>
    </row>
    <row r="12" spans="1:19">
      <c r="H12">
        <v>104</v>
      </c>
      <c r="I12">
        <v>153</v>
      </c>
      <c r="M12">
        <v>134</v>
      </c>
      <c r="N12">
        <v>56</v>
      </c>
      <c r="R12">
        <v>55</v>
      </c>
      <c r="S12">
        <v>118</v>
      </c>
    </row>
    <row r="13" spans="1:19">
      <c r="H13">
        <v>82</v>
      </c>
      <c r="I13">
        <v>174</v>
      </c>
      <c r="M13">
        <v>114</v>
      </c>
      <c r="N13">
        <v>163</v>
      </c>
      <c r="R13">
        <v>150</v>
      </c>
      <c r="S13">
        <v>73</v>
      </c>
    </row>
    <row r="14" spans="1:19">
      <c r="H14">
        <v>97</v>
      </c>
      <c r="I14">
        <v>184</v>
      </c>
      <c r="M14">
        <v>196</v>
      </c>
      <c r="N14">
        <v>99</v>
      </c>
      <c r="R14">
        <v>175</v>
      </c>
      <c r="S14">
        <v>149</v>
      </c>
    </row>
    <row r="15" spans="1:19">
      <c r="H15">
        <v>200</v>
      </c>
      <c r="I15">
        <v>172</v>
      </c>
      <c r="M15">
        <v>102</v>
      </c>
      <c r="N15">
        <v>111</v>
      </c>
      <c r="R15">
        <v>122</v>
      </c>
      <c r="S15">
        <v>193</v>
      </c>
    </row>
    <row r="16" spans="1:19">
      <c r="H16">
        <v>179</v>
      </c>
      <c r="I16">
        <v>156</v>
      </c>
      <c r="M16">
        <v>119</v>
      </c>
      <c r="N16">
        <v>180</v>
      </c>
      <c r="R16">
        <v>94</v>
      </c>
      <c r="S16">
        <v>101</v>
      </c>
    </row>
    <row r="17" spans="6:19">
      <c r="H17">
        <v>66</v>
      </c>
      <c r="I17">
        <v>155</v>
      </c>
      <c r="M17">
        <v>222</v>
      </c>
      <c r="N17">
        <v>178</v>
      </c>
      <c r="R17">
        <v>101</v>
      </c>
      <c r="S17">
        <v>116</v>
      </c>
    </row>
    <row r="18" spans="6:19">
      <c r="H18">
        <v>70</v>
      </c>
      <c r="I18">
        <v>219</v>
      </c>
      <c r="M18">
        <v>106</v>
      </c>
      <c r="N18">
        <v>135</v>
      </c>
      <c r="R18">
        <v>88</v>
      </c>
      <c r="S18">
        <v>81</v>
      </c>
    </row>
    <row r="19" spans="6:19">
      <c r="H19">
        <v>119</v>
      </c>
      <c r="I19">
        <v>254</v>
      </c>
      <c r="M19">
        <v>103</v>
      </c>
      <c r="N19">
        <v>100</v>
      </c>
      <c r="R19">
        <v>149</v>
      </c>
      <c r="S19">
        <v>151</v>
      </c>
    </row>
    <row r="20" spans="6:19">
      <c r="F20" t="s">
        <v>11</v>
      </c>
      <c r="H20">
        <v>73</v>
      </c>
      <c r="I20">
        <v>105</v>
      </c>
      <c r="K20" t="s">
        <v>11</v>
      </c>
      <c r="M20">
        <v>113</v>
      </c>
      <c r="N20">
        <v>141</v>
      </c>
      <c r="P20" t="s">
        <v>11</v>
      </c>
      <c r="Q20" s="58"/>
      <c r="R20">
        <v>188</v>
      </c>
      <c r="S20">
        <v>132</v>
      </c>
    </row>
    <row r="21" spans="6:19">
      <c r="H21">
        <v>85</v>
      </c>
      <c r="I21">
        <v>121</v>
      </c>
      <c r="M21">
        <v>102</v>
      </c>
      <c r="N21">
        <v>131</v>
      </c>
      <c r="R21">
        <v>171</v>
      </c>
      <c r="S21">
        <v>222</v>
      </c>
    </row>
    <row r="22" spans="6:19">
      <c r="H22">
        <v>72</v>
      </c>
      <c r="I22">
        <v>94</v>
      </c>
      <c r="M22">
        <v>182</v>
      </c>
      <c r="N22">
        <v>182</v>
      </c>
      <c r="R22">
        <v>106</v>
      </c>
      <c r="S22">
        <v>103</v>
      </c>
    </row>
    <row r="23" spans="6:19">
      <c r="H23">
        <v>101</v>
      </c>
      <c r="I23">
        <v>133</v>
      </c>
      <c r="M23">
        <v>96</v>
      </c>
      <c r="N23">
        <v>114</v>
      </c>
      <c r="R23">
        <v>70</v>
      </c>
      <c r="S23">
        <v>67</v>
      </c>
    </row>
    <row r="24" spans="6:19">
      <c r="H24">
        <v>80</v>
      </c>
      <c r="I24">
        <v>127</v>
      </c>
      <c r="M24">
        <v>97</v>
      </c>
      <c r="N24">
        <v>144</v>
      </c>
      <c r="R24">
        <v>81</v>
      </c>
      <c r="S24">
        <v>109</v>
      </c>
    </row>
    <row r="25" spans="6:19">
      <c r="H25">
        <v>111</v>
      </c>
      <c r="I25">
        <v>155</v>
      </c>
      <c r="M25">
        <v>113</v>
      </c>
      <c r="N25">
        <v>86</v>
      </c>
      <c r="R25">
        <v>132</v>
      </c>
      <c r="S25">
        <v>220</v>
      </c>
    </row>
    <row r="26" spans="6:19">
      <c r="H26">
        <v>85</v>
      </c>
      <c r="I26">
        <v>196</v>
      </c>
      <c r="M26">
        <v>96</v>
      </c>
      <c r="N26">
        <v>165</v>
      </c>
      <c r="R26">
        <v>126</v>
      </c>
      <c r="S26">
        <v>161</v>
      </c>
    </row>
    <row r="27" spans="6:19">
      <c r="H27">
        <v>108</v>
      </c>
      <c r="I27">
        <v>142</v>
      </c>
      <c r="M27">
        <v>89</v>
      </c>
      <c r="N27">
        <v>95</v>
      </c>
      <c r="R27">
        <v>142</v>
      </c>
      <c r="S27">
        <v>132</v>
      </c>
    </row>
    <row r="28" spans="6:19">
      <c r="H28">
        <v>161</v>
      </c>
      <c r="I28">
        <v>137</v>
      </c>
      <c r="M28">
        <v>108</v>
      </c>
      <c r="N28">
        <v>79</v>
      </c>
      <c r="R28">
        <v>134</v>
      </c>
      <c r="S28">
        <v>176</v>
      </c>
    </row>
    <row r="29" spans="6:19">
      <c r="H29">
        <v>57</v>
      </c>
      <c r="I29">
        <v>122</v>
      </c>
      <c r="M29">
        <v>133</v>
      </c>
      <c r="N29">
        <v>100</v>
      </c>
      <c r="R29">
        <v>90</v>
      </c>
      <c r="S29">
        <v>97</v>
      </c>
    </row>
    <row r="30" spans="6:19">
      <c r="H30">
        <v>78</v>
      </c>
      <c r="I30">
        <v>136</v>
      </c>
      <c r="M30">
        <v>136</v>
      </c>
      <c r="N30">
        <v>82</v>
      </c>
      <c r="R30">
        <v>161</v>
      </c>
      <c r="S30">
        <v>146</v>
      </c>
    </row>
    <row r="31" spans="6:19">
      <c r="H31">
        <v>84</v>
      </c>
      <c r="I31">
        <v>140</v>
      </c>
      <c r="M31">
        <v>156</v>
      </c>
      <c r="N31">
        <v>166</v>
      </c>
      <c r="R31">
        <v>77</v>
      </c>
      <c r="S31">
        <v>164</v>
      </c>
    </row>
    <row r="32" spans="6:19">
      <c r="H32">
        <v>79</v>
      </c>
      <c r="I32">
        <v>137</v>
      </c>
      <c r="M32">
        <v>137</v>
      </c>
      <c r="N32">
        <v>115</v>
      </c>
      <c r="R32">
        <v>165</v>
      </c>
      <c r="S32">
        <v>251</v>
      </c>
    </row>
    <row r="33" spans="6:19">
      <c r="H33">
        <v>95</v>
      </c>
      <c r="I33">
        <v>110</v>
      </c>
      <c r="M33">
        <v>70</v>
      </c>
      <c r="N33">
        <v>178</v>
      </c>
      <c r="R33">
        <v>126</v>
      </c>
      <c r="S33">
        <v>120</v>
      </c>
    </row>
    <row r="34" spans="6:19">
      <c r="H34">
        <v>72</v>
      </c>
      <c r="I34">
        <v>165</v>
      </c>
      <c r="K34" t="s">
        <v>12</v>
      </c>
      <c r="M34">
        <v>138</v>
      </c>
      <c r="N34">
        <v>106</v>
      </c>
      <c r="R34">
        <v>97</v>
      </c>
      <c r="S34">
        <v>128</v>
      </c>
    </row>
    <row r="35" spans="6:19">
      <c r="H35">
        <v>62</v>
      </c>
      <c r="I35">
        <v>132</v>
      </c>
      <c r="M35">
        <v>195</v>
      </c>
      <c r="N35">
        <v>164</v>
      </c>
      <c r="P35" t="s">
        <v>12</v>
      </c>
      <c r="Q35" s="58"/>
      <c r="R35">
        <v>142</v>
      </c>
      <c r="S35">
        <v>101</v>
      </c>
    </row>
    <row r="36" spans="6:19">
      <c r="F36" t="s">
        <v>12</v>
      </c>
      <c r="H36">
        <v>68</v>
      </c>
      <c r="I36">
        <v>186</v>
      </c>
      <c r="M36">
        <v>198</v>
      </c>
      <c r="N36">
        <v>118</v>
      </c>
      <c r="R36">
        <v>140</v>
      </c>
      <c r="S36">
        <v>125</v>
      </c>
    </row>
    <row r="37" spans="6:19">
      <c r="H37">
        <v>81</v>
      </c>
      <c r="I37">
        <v>94</v>
      </c>
      <c r="M37">
        <v>136</v>
      </c>
      <c r="N37">
        <v>170</v>
      </c>
      <c r="R37">
        <v>88</v>
      </c>
      <c r="S37">
        <v>97</v>
      </c>
    </row>
    <row r="38" spans="6:19">
      <c r="H38">
        <v>70</v>
      </c>
      <c r="I38">
        <v>72</v>
      </c>
      <c r="M38">
        <v>201</v>
      </c>
      <c r="N38">
        <v>133</v>
      </c>
      <c r="R38">
        <v>104</v>
      </c>
      <c r="S38">
        <v>178</v>
      </c>
    </row>
    <row r="39" spans="6:19">
      <c r="H39">
        <v>62</v>
      </c>
      <c r="I39">
        <v>165</v>
      </c>
      <c r="M39">
        <v>101</v>
      </c>
      <c r="N39">
        <v>98</v>
      </c>
      <c r="R39">
        <v>95</v>
      </c>
      <c r="S39">
        <v>96</v>
      </c>
    </row>
    <row r="40" spans="6:19">
      <c r="H40">
        <v>74</v>
      </c>
      <c r="I40">
        <v>123</v>
      </c>
      <c r="M40">
        <v>107</v>
      </c>
      <c r="N40">
        <v>232</v>
      </c>
      <c r="R40">
        <v>149</v>
      </c>
      <c r="S40">
        <v>201</v>
      </c>
    </row>
    <row r="41" spans="6:19">
      <c r="H41">
        <v>96</v>
      </c>
      <c r="I41">
        <v>126</v>
      </c>
      <c r="M41">
        <v>83</v>
      </c>
      <c r="N41">
        <v>176</v>
      </c>
      <c r="R41">
        <v>79</v>
      </c>
      <c r="S41">
        <v>143</v>
      </c>
    </row>
    <row r="42" spans="6:19">
      <c r="H42">
        <v>91</v>
      </c>
      <c r="I42">
        <v>134</v>
      </c>
      <c r="M42">
        <v>157</v>
      </c>
      <c r="N42">
        <v>164</v>
      </c>
      <c r="R42">
        <v>214</v>
      </c>
      <c r="S42">
        <v>108</v>
      </c>
    </row>
    <row r="43" spans="6:19">
      <c r="H43">
        <v>83</v>
      </c>
      <c r="I43">
        <v>145</v>
      </c>
      <c r="M43">
        <v>195</v>
      </c>
      <c r="N43">
        <v>90</v>
      </c>
      <c r="R43">
        <v>168</v>
      </c>
      <c r="S43">
        <v>125</v>
      </c>
    </row>
    <row r="44" spans="6:19">
      <c r="H44">
        <v>63</v>
      </c>
      <c r="I44">
        <v>112</v>
      </c>
      <c r="M44">
        <v>72</v>
      </c>
      <c r="N44">
        <v>198</v>
      </c>
      <c r="R44">
        <v>127</v>
      </c>
      <c r="S44">
        <v>169</v>
      </c>
    </row>
    <row r="45" spans="6:19">
      <c r="H45">
        <v>81</v>
      </c>
      <c r="I45">
        <v>134</v>
      </c>
      <c r="M45">
        <v>196</v>
      </c>
      <c r="N45">
        <v>52</v>
      </c>
      <c r="R45">
        <v>172</v>
      </c>
      <c r="S45">
        <v>167</v>
      </c>
    </row>
    <row r="46" spans="6:19">
      <c r="H46">
        <v>68</v>
      </c>
      <c r="I46">
        <v>195</v>
      </c>
      <c r="M46">
        <v>105</v>
      </c>
      <c r="N46">
        <v>138</v>
      </c>
      <c r="R46">
        <v>119</v>
      </c>
      <c r="S46">
        <v>145</v>
      </c>
    </row>
    <row r="47" spans="6:19">
      <c r="H47">
        <v>90</v>
      </c>
      <c r="I47">
        <v>146</v>
      </c>
      <c r="M47">
        <v>102</v>
      </c>
      <c r="N47">
        <v>37</v>
      </c>
      <c r="R47">
        <v>182</v>
      </c>
      <c r="S47">
        <v>91</v>
      </c>
    </row>
    <row r="48" spans="6:19">
      <c r="H48">
        <v>126</v>
      </c>
      <c r="I48">
        <v>199</v>
      </c>
      <c r="M48">
        <v>104</v>
      </c>
      <c r="N48">
        <v>131</v>
      </c>
      <c r="R48">
        <v>247</v>
      </c>
      <c r="S48">
        <v>126</v>
      </c>
    </row>
    <row r="49" spans="7:19">
      <c r="H49">
        <v>104</v>
      </c>
      <c r="I49">
        <v>174</v>
      </c>
      <c r="L49" t="s">
        <v>16</v>
      </c>
      <c r="M49" s="9">
        <f>SUM(M5:M48)/44</f>
        <v>127.52272727272727</v>
      </c>
      <c r="N49" s="9">
        <f>SUM(N5:N48)/44</f>
        <v>131.63636363636363</v>
      </c>
      <c r="R49">
        <v>225</v>
      </c>
      <c r="S49">
        <v>112</v>
      </c>
    </row>
    <row r="50" spans="7:19">
      <c r="G50" t="s">
        <v>16</v>
      </c>
      <c r="H50" s="9">
        <f>SUM(H5:H49)/45</f>
        <v>90.466666666666669</v>
      </c>
      <c r="I50" s="9">
        <f>SUM(I5:I49)/45</f>
        <v>146.75555555555556</v>
      </c>
      <c r="Q50" t="s">
        <v>16</v>
      </c>
      <c r="R50" s="9">
        <f>SUM(R5:R49)/45</f>
        <v>131.4</v>
      </c>
      <c r="S50" s="9">
        <f>SUM(S5:S49)/45</f>
        <v>136.15555555555557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8"/>
  <sheetViews>
    <sheetView workbookViewId="0">
      <selection activeCell="K25" sqref="K25"/>
    </sheetView>
  </sheetViews>
  <sheetFormatPr defaultColWidth="11.5546875" defaultRowHeight="14.4"/>
  <sheetData>
    <row r="1" spans="1:15">
      <c r="A1" s="19" t="s">
        <v>192</v>
      </c>
      <c r="B1" s="19"/>
      <c r="C1" s="19"/>
      <c r="D1" s="20"/>
      <c r="E1" s="19" t="s">
        <v>189</v>
      </c>
      <c r="F1" s="19"/>
      <c r="G1" s="19"/>
      <c r="H1" s="20"/>
      <c r="I1" s="19" t="s">
        <v>190</v>
      </c>
      <c r="J1" s="19"/>
      <c r="K1" s="19"/>
      <c r="L1" s="20"/>
      <c r="M1" s="19" t="s">
        <v>191</v>
      </c>
      <c r="N1" s="19"/>
      <c r="O1" s="19"/>
    </row>
    <row r="2" spans="1:15">
      <c r="A2" s="19"/>
      <c r="B2" s="19"/>
      <c r="C2" s="19"/>
      <c r="D2" s="20"/>
      <c r="E2" s="19"/>
      <c r="F2" s="19"/>
      <c r="G2" s="19"/>
      <c r="H2" s="20"/>
      <c r="I2" s="19"/>
      <c r="J2" s="19"/>
      <c r="K2" s="19"/>
      <c r="L2" s="20"/>
      <c r="M2" s="19"/>
      <c r="N2" s="19"/>
      <c r="O2" s="19"/>
    </row>
    <row r="3" spans="1:15">
      <c r="A3" s="19" t="s">
        <v>121</v>
      </c>
      <c r="B3" s="19"/>
      <c r="C3" s="19"/>
      <c r="D3" s="20"/>
      <c r="E3" s="19" t="s">
        <v>118</v>
      </c>
      <c r="F3" s="19"/>
      <c r="G3" s="19"/>
      <c r="H3" s="20"/>
      <c r="I3" s="19" t="s">
        <v>119</v>
      </c>
      <c r="J3" s="19"/>
      <c r="K3" s="19"/>
      <c r="L3" s="20"/>
      <c r="M3" s="19" t="s">
        <v>120</v>
      </c>
      <c r="N3" s="19"/>
      <c r="O3" s="19"/>
    </row>
    <row r="4" spans="1:15">
      <c r="A4" s="19" t="s">
        <v>0</v>
      </c>
      <c r="B4" s="19" t="s">
        <v>82</v>
      </c>
      <c r="C4" s="19" t="s">
        <v>83</v>
      </c>
      <c r="D4" s="20"/>
      <c r="E4" s="19" t="s">
        <v>0</v>
      </c>
      <c r="F4" s="19" t="s">
        <v>82</v>
      </c>
      <c r="G4" s="19" t="s">
        <v>83</v>
      </c>
      <c r="H4" s="20"/>
      <c r="I4" s="19" t="s">
        <v>0</v>
      </c>
      <c r="J4" s="19" t="s">
        <v>82</v>
      </c>
      <c r="K4" s="19" t="s">
        <v>83</v>
      </c>
      <c r="L4" s="20"/>
      <c r="M4" s="19" t="s">
        <v>0</v>
      </c>
      <c r="N4" s="19" t="s">
        <v>82</v>
      </c>
      <c r="O4" s="19" t="s">
        <v>83</v>
      </c>
    </row>
    <row r="5" spans="1:15" ht="15.6">
      <c r="A5" s="6">
        <v>9.8000000000000007</v>
      </c>
      <c r="B5" s="6">
        <v>6</v>
      </c>
      <c r="C5" s="6">
        <v>8.6</v>
      </c>
      <c r="D5" s="18"/>
      <c r="E5">
        <v>10</v>
      </c>
      <c r="F5">
        <v>8.86</v>
      </c>
      <c r="G5">
        <v>11</v>
      </c>
      <c r="H5" s="21"/>
      <c r="I5">
        <v>39.299999999999997</v>
      </c>
      <c r="J5">
        <v>15.5</v>
      </c>
      <c r="K5">
        <v>27.1</v>
      </c>
      <c r="L5" s="21"/>
      <c r="M5">
        <v>28</v>
      </c>
      <c r="N5">
        <v>20</v>
      </c>
      <c r="O5">
        <v>21.1</v>
      </c>
    </row>
    <row r="6" spans="1:15" ht="15.6">
      <c r="A6" s="6">
        <v>14.3</v>
      </c>
      <c r="B6" s="6">
        <v>7.8</v>
      </c>
      <c r="C6" s="6">
        <v>13.6</v>
      </c>
      <c r="D6" s="18"/>
      <c r="E6">
        <v>13.4</v>
      </c>
      <c r="F6">
        <v>7.4</v>
      </c>
      <c r="G6">
        <v>9.84</v>
      </c>
      <c r="H6" s="21"/>
      <c r="I6">
        <v>45</v>
      </c>
      <c r="J6">
        <v>21.2</v>
      </c>
      <c r="K6">
        <v>17.7</v>
      </c>
      <c r="L6" s="18"/>
      <c r="M6">
        <v>23</v>
      </c>
      <c r="N6">
        <v>22.1</v>
      </c>
      <c r="O6">
        <v>33.799999999999997</v>
      </c>
    </row>
    <row r="7" spans="1:15" ht="15.6">
      <c r="A7" s="6">
        <v>8.5</v>
      </c>
      <c r="B7" s="6">
        <v>7.1</v>
      </c>
      <c r="C7" s="6">
        <v>9</v>
      </c>
      <c r="D7" s="18"/>
      <c r="E7">
        <v>12</v>
      </c>
      <c r="F7">
        <v>9.5</v>
      </c>
      <c r="G7">
        <v>9.6999999999999993</v>
      </c>
      <c r="H7" s="21"/>
      <c r="I7">
        <v>14.8</v>
      </c>
      <c r="J7">
        <v>20</v>
      </c>
      <c r="K7">
        <v>35</v>
      </c>
      <c r="L7" s="18"/>
      <c r="M7">
        <v>24</v>
      </c>
      <c r="N7">
        <v>16.399999999999999</v>
      </c>
      <c r="O7">
        <v>34.200000000000003</v>
      </c>
    </row>
    <row r="8" spans="1:15" ht="15.6">
      <c r="A8" s="6">
        <v>9.8000000000000007</v>
      </c>
      <c r="B8" s="6">
        <v>14.3</v>
      </c>
      <c r="C8" s="6">
        <v>7.95</v>
      </c>
      <c r="D8" s="18"/>
      <c r="E8">
        <v>7.3</v>
      </c>
      <c r="F8">
        <v>8</v>
      </c>
      <c r="G8">
        <v>10.6</v>
      </c>
      <c r="H8" s="18"/>
      <c r="I8">
        <v>21.1</v>
      </c>
      <c r="J8">
        <v>23.2</v>
      </c>
      <c r="K8">
        <v>28.86</v>
      </c>
      <c r="L8" s="18"/>
      <c r="M8">
        <v>24.8</v>
      </c>
      <c r="N8">
        <v>20</v>
      </c>
      <c r="O8">
        <v>24.3</v>
      </c>
    </row>
    <row r="9" spans="1:15" ht="15.6">
      <c r="A9" s="6">
        <v>10.8</v>
      </c>
      <c r="B9" s="6">
        <v>12</v>
      </c>
      <c r="C9" s="6">
        <v>7.99</v>
      </c>
      <c r="D9" s="18"/>
      <c r="E9">
        <v>18.2</v>
      </c>
      <c r="F9">
        <v>9.9</v>
      </c>
      <c r="G9">
        <v>7.12</v>
      </c>
      <c r="H9" s="18"/>
      <c r="I9">
        <v>20.6</v>
      </c>
      <c r="J9">
        <v>25</v>
      </c>
      <c r="K9">
        <v>11.1</v>
      </c>
      <c r="L9" s="18"/>
      <c r="M9">
        <v>30.9</v>
      </c>
      <c r="N9">
        <v>27.7</v>
      </c>
      <c r="O9">
        <v>12.7</v>
      </c>
    </row>
    <row r="10" spans="1:15" ht="15.6">
      <c r="A10" s="6">
        <v>13.2</v>
      </c>
      <c r="B10" s="6">
        <v>7.5</v>
      </c>
      <c r="C10" s="6">
        <v>7.36</v>
      </c>
      <c r="D10" s="18"/>
      <c r="E10">
        <v>17</v>
      </c>
      <c r="F10">
        <v>8</v>
      </c>
      <c r="G10">
        <v>8</v>
      </c>
      <c r="H10" s="18"/>
      <c r="I10">
        <v>32.67</v>
      </c>
      <c r="J10">
        <v>28</v>
      </c>
      <c r="K10">
        <v>35</v>
      </c>
      <c r="L10" s="18"/>
      <c r="M10">
        <v>29</v>
      </c>
      <c r="O10">
        <v>17.8</v>
      </c>
    </row>
    <row r="11" spans="1:15" ht="15.6">
      <c r="A11" s="6">
        <v>12.9</v>
      </c>
      <c r="B11" s="6">
        <v>11</v>
      </c>
      <c r="C11" s="6">
        <v>9.76</v>
      </c>
      <c r="D11" s="18"/>
      <c r="E11">
        <v>14.1</v>
      </c>
      <c r="F11">
        <v>12.4</v>
      </c>
      <c r="G11">
        <v>7.35</v>
      </c>
      <c r="H11" s="18"/>
      <c r="I11">
        <v>18.7</v>
      </c>
      <c r="J11">
        <v>20.9</v>
      </c>
      <c r="K11">
        <v>21.9</v>
      </c>
      <c r="L11" s="18"/>
      <c r="M11">
        <v>20.7</v>
      </c>
      <c r="N11">
        <v>28.1</v>
      </c>
      <c r="O11">
        <v>28.1</v>
      </c>
    </row>
    <row r="12" spans="1:15" ht="15.6">
      <c r="A12" s="6">
        <v>10.3</v>
      </c>
      <c r="B12" s="6">
        <v>11.9</v>
      </c>
      <c r="C12" s="6">
        <v>8.76</v>
      </c>
      <c r="D12" s="18"/>
      <c r="E12">
        <v>10</v>
      </c>
      <c r="F12">
        <v>12.75</v>
      </c>
      <c r="G12">
        <v>8.27</v>
      </c>
      <c r="H12" s="18"/>
      <c r="I12">
        <v>72.7</v>
      </c>
      <c r="J12">
        <v>23</v>
      </c>
      <c r="K12">
        <v>20.3</v>
      </c>
      <c r="L12" s="18"/>
      <c r="M12">
        <v>19.2</v>
      </c>
      <c r="N12">
        <v>22</v>
      </c>
      <c r="O12">
        <v>26.2</v>
      </c>
    </row>
    <row r="13" spans="1:15" ht="15.6">
      <c r="A13" s="6">
        <v>14.7</v>
      </c>
      <c r="B13" s="6">
        <v>11.9</v>
      </c>
      <c r="C13" s="6">
        <v>11.3</v>
      </c>
      <c r="D13" s="18"/>
      <c r="E13">
        <v>9.1</v>
      </c>
      <c r="F13">
        <v>12.75</v>
      </c>
      <c r="G13">
        <v>11.4</v>
      </c>
      <c r="H13" s="18"/>
      <c r="I13">
        <v>25.2</v>
      </c>
      <c r="J13">
        <v>23</v>
      </c>
      <c r="K13">
        <v>35.4</v>
      </c>
      <c r="L13" s="18"/>
      <c r="M13">
        <v>24.7</v>
      </c>
      <c r="N13">
        <v>21.8</v>
      </c>
      <c r="O13">
        <v>38</v>
      </c>
    </row>
    <row r="14" spans="1:15" ht="15.6">
      <c r="A14" s="6">
        <v>7.4</v>
      </c>
      <c r="C14" s="6">
        <v>8.6</v>
      </c>
      <c r="D14" s="18"/>
      <c r="E14">
        <v>10</v>
      </c>
      <c r="G14">
        <v>8.9</v>
      </c>
      <c r="H14" s="18"/>
      <c r="I14">
        <v>33</v>
      </c>
      <c r="K14">
        <v>21.6</v>
      </c>
      <c r="L14" s="18"/>
      <c r="M14">
        <v>22</v>
      </c>
      <c r="N14">
        <v>21.8</v>
      </c>
      <c r="O14">
        <v>28.5</v>
      </c>
    </row>
    <row r="15" spans="1:15" ht="15.6">
      <c r="A15" s="6">
        <v>10.5</v>
      </c>
      <c r="B15" s="18"/>
      <c r="C15" s="6">
        <v>10.5</v>
      </c>
      <c r="D15" s="18"/>
      <c r="E15">
        <v>7.7</v>
      </c>
      <c r="F15" s="18"/>
      <c r="G15">
        <v>8.3800000000000008</v>
      </c>
      <c r="H15" s="18"/>
      <c r="I15">
        <v>24.8</v>
      </c>
      <c r="J15" s="18"/>
      <c r="K15">
        <v>33</v>
      </c>
      <c r="L15" s="18"/>
      <c r="M15">
        <v>23.4</v>
      </c>
      <c r="N15" s="18"/>
      <c r="O15">
        <v>25.5</v>
      </c>
    </row>
    <row r="16" spans="1:15" ht="15.6">
      <c r="A16" s="6">
        <v>7.4</v>
      </c>
      <c r="B16" s="18"/>
      <c r="C16" s="6">
        <v>13.3</v>
      </c>
      <c r="D16" s="18"/>
      <c r="E16">
        <v>12</v>
      </c>
      <c r="F16" s="18"/>
      <c r="G16">
        <v>6.88</v>
      </c>
      <c r="H16" s="18"/>
      <c r="I16">
        <v>38.4</v>
      </c>
      <c r="J16" s="18"/>
      <c r="K16">
        <v>30.2</v>
      </c>
      <c r="L16" s="18"/>
      <c r="M16">
        <v>23.9</v>
      </c>
      <c r="N16" s="18"/>
      <c r="O16">
        <v>32.1</v>
      </c>
    </row>
    <row r="17" spans="1:15" ht="15.6">
      <c r="A17" s="6">
        <v>8.9</v>
      </c>
      <c r="B17" s="18"/>
      <c r="C17" s="6">
        <v>7</v>
      </c>
      <c r="D17" s="18"/>
      <c r="E17">
        <v>7.4</v>
      </c>
      <c r="F17" s="18"/>
      <c r="G17">
        <v>7</v>
      </c>
      <c r="H17" s="18"/>
      <c r="I17">
        <v>16</v>
      </c>
      <c r="J17" s="18"/>
      <c r="K17">
        <v>25</v>
      </c>
      <c r="L17" s="18"/>
      <c r="M17">
        <v>14</v>
      </c>
      <c r="N17" s="18"/>
      <c r="O17">
        <v>21</v>
      </c>
    </row>
    <row r="18" spans="1:15" ht="15.6">
      <c r="A18" s="6">
        <v>14.7</v>
      </c>
      <c r="E18">
        <v>9.5</v>
      </c>
      <c r="I18">
        <v>17.600000000000001</v>
      </c>
      <c r="M18">
        <v>21</v>
      </c>
    </row>
    <row r="19" spans="1:15" ht="15.6">
      <c r="A19" s="6"/>
    </row>
    <row r="20" spans="1:15" ht="15.6">
      <c r="A20" s="6"/>
    </row>
    <row r="21" spans="1:15">
      <c r="A21" s="19" t="s">
        <v>193</v>
      </c>
      <c r="B21" s="19"/>
      <c r="C21" s="19"/>
      <c r="E21" s="19" t="s">
        <v>194</v>
      </c>
      <c r="F21" s="19"/>
      <c r="G21" s="19"/>
    </row>
    <row r="22" spans="1:15">
      <c r="A22" s="19"/>
      <c r="B22" s="19"/>
      <c r="C22" s="19"/>
      <c r="E22" s="19"/>
      <c r="F22" s="19"/>
      <c r="G22" s="19"/>
    </row>
    <row r="23" spans="1:15">
      <c r="A23" s="19" t="s">
        <v>122</v>
      </c>
      <c r="B23" s="19"/>
      <c r="C23" s="19"/>
      <c r="E23" s="19" t="s">
        <v>123</v>
      </c>
      <c r="F23" s="19"/>
      <c r="G23" s="19"/>
    </row>
    <row r="24" spans="1:15">
      <c r="A24" s="19" t="s">
        <v>0</v>
      </c>
      <c r="B24" s="19" t="s">
        <v>82</v>
      </c>
      <c r="C24" s="19" t="s">
        <v>83</v>
      </c>
      <c r="E24" s="19" t="s">
        <v>0</v>
      </c>
      <c r="F24" s="19" t="s">
        <v>82</v>
      </c>
      <c r="G24" s="19" t="s">
        <v>83</v>
      </c>
    </row>
    <row r="25" spans="1:15">
      <c r="A25">
        <v>601.1962890625</v>
      </c>
      <c r="B25">
        <v>650.0244140625</v>
      </c>
      <c r="C25">
        <v>402.83203125</v>
      </c>
      <c r="E25">
        <v>33.606456936312398</v>
      </c>
      <c r="F25">
        <v>43.089424911280197</v>
      </c>
      <c r="G25">
        <v>36.738797010976199</v>
      </c>
    </row>
    <row r="26" spans="1:15">
      <c r="A26">
        <v>881.9580078125</v>
      </c>
      <c r="B26">
        <v>842.28515625</v>
      </c>
      <c r="C26">
        <v>506.591796875</v>
      </c>
      <c r="E26">
        <v>29.0651133524984</v>
      </c>
      <c r="F26">
        <v>38.757929948328197</v>
      </c>
      <c r="G26">
        <v>31.416466905303299</v>
      </c>
    </row>
    <row r="27" spans="1:15">
      <c r="A27">
        <v>592.041015625</v>
      </c>
      <c r="B27">
        <v>805.6640625</v>
      </c>
      <c r="C27">
        <v>979.6142578125</v>
      </c>
      <c r="E27">
        <v>36.9251589113709</v>
      </c>
      <c r="F27">
        <v>40.493260122708001</v>
      </c>
      <c r="G27">
        <v>39.712237329168502</v>
      </c>
    </row>
    <row r="28" spans="1:15">
      <c r="A28">
        <v>1528.9306640625</v>
      </c>
      <c r="B28">
        <v>405.8837890625</v>
      </c>
      <c r="C28">
        <v>665.283203125</v>
      </c>
      <c r="E28">
        <v>45.688520975405503</v>
      </c>
      <c r="F28">
        <v>62.246570086770298</v>
      </c>
      <c r="G28">
        <v>54.354462753874103</v>
      </c>
    </row>
    <row r="29" spans="1:15">
      <c r="A29">
        <v>375.3662109375</v>
      </c>
      <c r="B29">
        <v>268.5546875</v>
      </c>
      <c r="C29">
        <v>601.1962890625</v>
      </c>
      <c r="E29">
        <v>31.698645149216102</v>
      </c>
      <c r="F29">
        <v>35.6150469595472</v>
      </c>
      <c r="G29">
        <v>32.129116906950301</v>
      </c>
    </row>
    <row r="30" spans="1:15">
      <c r="A30">
        <v>411.9873046875</v>
      </c>
      <c r="B30">
        <v>897.216796875</v>
      </c>
      <c r="C30">
        <v>601.1962890625</v>
      </c>
      <c r="E30">
        <v>24.1235698369936</v>
      </c>
      <c r="F30">
        <v>50.355896959007502</v>
      </c>
      <c r="G30">
        <v>32.129116906950301</v>
      </c>
    </row>
    <row r="31" spans="1:15">
      <c r="A31">
        <v>1364.1357421875</v>
      </c>
      <c r="B31">
        <v>576.7822265625</v>
      </c>
      <c r="C31">
        <v>323.486328125</v>
      </c>
      <c r="E31">
        <v>32.205314202507701</v>
      </c>
      <c r="F31">
        <v>56.357359280740603</v>
      </c>
      <c r="G31">
        <v>26.758194388282899</v>
      </c>
    </row>
    <row r="32" spans="1:15">
      <c r="A32">
        <v>582.8857421875</v>
      </c>
      <c r="B32">
        <v>1187.1337890625</v>
      </c>
      <c r="C32">
        <v>344.8486328125</v>
      </c>
      <c r="E32">
        <v>19.288206340128099</v>
      </c>
      <c r="F32">
        <v>28.771664217829301</v>
      </c>
      <c r="G32">
        <v>38.632183955020203</v>
      </c>
    </row>
    <row r="33" spans="1:7">
      <c r="A33">
        <v>375.3662109375</v>
      </c>
      <c r="B33">
        <v>894.1650390625</v>
      </c>
      <c r="C33">
        <v>662.2314453125</v>
      </c>
      <c r="E33">
        <v>27.454128093620199</v>
      </c>
      <c r="F33">
        <v>22.561317955127699</v>
      </c>
      <c r="G33">
        <v>34.509258137302098</v>
      </c>
    </row>
    <row r="34" spans="1:7">
      <c r="A34">
        <v>665.283203125</v>
      </c>
      <c r="B34">
        <v>936.8896484375</v>
      </c>
      <c r="C34">
        <v>595.0927734375</v>
      </c>
      <c r="E34">
        <v>28.782281060426001</v>
      </c>
      <c r="F34">
        <v>33.611196070305503</v>
      </c>
      <c r="G34">
        <v>39.995570886066801</v>
      </c>
    </row>
    <row r="35" spans="1:7">
      <c r="A35">
        <v>860.595703125</v>
      </c>
      <c r="B35">
        <v>830.076904296875</v>
      </c>
      <c r="C35">
        <v>2239.990234375</v>
      </c>
      <c r="E35">
        <v>30.650106717762501</v>
      </c>
      <c r="F35">
        <v>36.175880879317397</v>
      </c>
      <c r="G35">
        <v>23.1385419572626</v>
      </c>
    </row>
    <row r="36" spans="1:7">
      <c r="A36">
        <v>549.31640625</v>
      </c>
      <c r="B36">
        <v>906.3720703125</v>
      </c>
      <c r="C36">
        <v>231.93359375</v>
      </c>
      <c r="E36">
        <v>36.288626156877903</v>
      </c>
      <c r="F36">
        <v>38.382479967594897</v>
      </c>
      <c r="G36">
        <v>30.3</v>
      </c>
    </row>
    <row r="37" spans="1:7">
      <c r="A37">
        <v>418.0908203125</v>
      </c>
      <c r="B37">
        <v>1217.6513671875</v>
      </c>
      <c r="C37">
        <v>482.177734375</v>
      </c>
      <c r="E37">
        <v>38.514559530648597</v>
      </c>
      <c r="F37">
        <v>38.625298756870897</v>
      </c>
      <c r="G37">
        <v>27.886278611723</v>
      </c>
    </row>
    <row r="38" spans="1:7">
      <c r="A38">
        <v>1306.15234375</v>
      </c>
      <c r="B38">
        <v>427.24609375</v>
      </c>
      <c r="C38">
        <v>451.66015625</v>
      </c>
      <c r="E38">
        <v>43.859436988892298</v>
      </c>
      <c r="F38">
        <v>61.198327077293797</v>
      </c>
      <c r="G38">
        <v>29.479842344686698</v>
      </c>
    </row>
    <row r="39" spans="1:7">
      <c r="A39">
        <v>1025.390625</v>
      </c>
      <c r="B39">
        <v>378.41796875</v>
      </c>
      <c r="C39">
        <v>506.591796875</v>
      </c>
      <c r="E39">
        <v>34.802557954407199</v>
      </c>
      <c r="F39">
        <v>53.653988993715998</v>
      </c>
      <c r="G39">
        <v>30.156038235500301</v>
      </c>
    </row>
    <row r="40" spans="1:7">
      <c r="A40">
        <v>732.421875</v>
      </c>
      <c r="B40">
        <v>527.9541015625</v>
      </c>
      <c r="C40">
        <v>646.97265625</v>
      </c>
      <c r="E40">
        <v>37.168726413231497</v>
      </c>
      <c r="F40">
        <v>28.2404455165908</v>
      </c>
      <c r="G40">
        <v>50.741412968826999</v>
      </c>
    </row>
    <row r="41" spans="1:7">
      <c r="A41">
        <v>2130.12744140625</v>
      </c>
      <c r="B41">
        <v>311.279296875</v>
      </c>
      <c r="C41">
        <v>268.5546875</v>
      </c>
      <c r="E41">
        <v>43.573013407159003</v>
      </c>
      <c r="F41">
        <v>31.2741018321708</v>
      </c>
      <c r="G41">
        <v>37.981420964523203</v>
      </c>
    </row>
    <row r="42" spans="1:7">
      <c r="A42">
        <v>1187.1337890625</v>
      </c>
      <c r="B42">
        <v>518.798828125</v>
      </c>
      <c r="C42">
        <v>305.17578125</v>
      </c>
      <c r="E42">
        <v>27.7511089573863</v>
      </c>
      <c r="F42">
        <v>59.267244719184099</v>
      </c>
      <c r="G42">
        <v>59.336139797334098</v>
      </c>
    </row>
    <row r="43" spans="1:7">
      <c r="A43">
        <v>540.1611328125</v>
      </c>
      <c r="B43">
        <v>1123.04711914062</v>
      </c>
      <c r="C43">
        <v>360.107421875</v>
      </c>
      <c r="E43">
        <v>56.329627921671403</v>
      </c>
      <c r="F43">
        <v>47.577865986811297</v>
      </c>
      <c r="G43">
        <v>34.036328426105499</v>
      </c>
    </row>
    <row r="44" spans="1:7">
      <c r="A44">
        <v>482.177734375</v>
      </c>
      <c r="B44">
        <v>570.6787109375</v>
      </c>
      <c r="C44">
        <v>555.419921875</v>
      </c>
      <c r="E44">
        <v>27.744387892034599</v>
      </c>
      <c r="F44">
        <v>56.047498912998599</v>
      </c>
      <c r="G44">
        <v>42.010754749311197</v>
      </c>
    </row>
    <row r="45" spans="1:7">
      <c r="A45">
        <v>384.521484375</v>
      </c>
      <c r="B45">
        <v>692.7490234375</v>
      </c>
      <c r="C45">
        <v>616.455078125</v>
      </c>
      <c r="E45">
        <v>17.576644686812799</v>
      </c>
      <c r="F45">
        <v>45.475766033768501</v>
      </c>
      <c r="G45">
        <v>32.516347973244898</v>
      </c>
    </row>
    <row r="46" spans="1:7">
      <c r="A46">
        <v>329.58984375</v>
      </c>
      <c r="B46">
        <v>643.9208984375</v>
      </c>
      <c r="C46">
        <v>366.2109375</v>
      </c>
      <c r="E46">
        <v>25.200167434789599</v>
      </c>
      <c r="F46">
        <v>36.218273973352296</v>
      </c>
      <c r="G46">
        <v>73.399290590980101</v>
      </c>
    </row>
    <row r="47" spans="1:7" ht="15.6">
      <c r="A47" s="6"/>
      <c r="B47">
        <v>305.17578125</v>
      </c>
      <c r="C47">
        <v>305.17578125</v>
      </c>
      <c r="F47">
        <v>40.667282173984198</v>
      </c>
      <c r="G47">
        <v>36.998240709692098</v>
      </c>
    </row>
    <row r="48" spans="1:7" ht="15.6">
      <c r="A48" s="6"/>
      <c r="C48">
        <v>451.66015625</v>
      </c>
      <c r="G48">
        <v>38.0738200521604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C430-51A8-4F87-8778-4B3407FBD669}">
  <dimension ref="A2:G18"/>
  <sheetViews>
    <sheetView workbookViewId="0">
      <selection activeCell="F14" sqref="F14"/>
    </sheetView>
  </sheetViews>
  <sheetFormatPr defaultRowHeight="14.4"/>
  <cols>
    <col min="5" max="7" width="8.88671875" style="9"/>
  </cols>
  <sheetData>
    <row r="2" spans="1:7">
      <c r="A2" s="51" t="s">
        <v>218</v>
      </c>
      <c r="B2" s="1"/>
      <c r="C2" s="1"/>
      <c r="D2" s="1"/>
    </row>
    <row r="3" spans="1:7">
      <c r="B3" t="s">
        <v>253</v>
      </c>
      <c r="C3" t="s">
        <v>254</v>
      </c>
      <c r="D3" t="s">
        <v>21</v>
      </c>
    </row>
    <row r="4" spans="1:7">
      <c r="A4" t="s">
        <v>10</v>
      </c>
      <c r="B4">
        <v>44</v>
      </c>
      <c r="C4">
        <v>10</v>
      </c>
      <c r="D4">
        <f t="shared" ref="D4:D6" si="0">C4/B4*100</f>
        <v>22.727272727272727</v>
      </c>
      <c r="F4" s="60"/>
      <c r="G4" s="60"/>
    </row>
    <row r="5" spans="1:7">
      <c r="A5" t="s">
        <v>11</v>
      </c>
      <c r="B5">
        <v>48</v>
      </c>
      <c r="C5">
        <v>9</v>
      </c>
      <c r="D5">
        <f t="shared" si="0"/>
        <v>18.75</v>
      </c>
      <c r="F5" s="60"/>
      <c r="G5" s="60"/>
    </row>
    <row r="6" spans="1:7">
      <c r="A6" t="s">
        <v>12</v>
      </c>
      <c r="B6">
        <v>53</v>
      </c>
      <c r="C6">
        <v>11</v>
      </c>
      <c r="D6">
        <f t="shared" si="0"/>
        <v>20.754716981132077</v>
      </c>
      <c r="F6" s="60"/>
      <c r="G6" s="60"/>
    </row>
    <row r="7" spans="1:7">
      <c r="C7" t="s">
        <v>16</v>
      </c>
      <c r="D7" s="4">
        <f>SUM(D4:D6)/3</f>
        <v>20.743996569468269</v>
      </c>
      <c r="F7" s="60"/>
      <c r="G7" s="60"/>
    </row>
    <row r="8" spans="1:7">
      <c r="C8" t="s">
        <v>17</v>
      </c>
      <c r="D8" s="4">
        <f>STDEV(D4:D6)</f>
        <v>1.9886580355095089</v>
      </c>
      <c r="F8" s="60"/>
      <c r="G8" s="60"/>
    </row>
    <row r="9" spans="1:7">
      <c r="C9" t="s">
        <v>18</v>
      </c>
      <c r="D9" s="4">
        <f>D8/SQRT(3)</f>
        <v>1.1481522521275274</v>
      </c>
      <c r="F9" s="60"/>
      <c r="G9" s="60"/>
    </row>
    <row r="11" spans="1:7">
      <c r="A11" s="51" t="s">
        <v>219</v>
      </c>
      <c r="B11" s="1"/>
      <c r="C11" s="1"/>
      <c r="D11" s="1"/>
    </row>
    <row r="12" spans="1:7">
      <c r="B12" t="s">
        <v>255</v>
      </c>
      <c r="C12" t="s">
        <v>256</v>
      </c>
      <c r="D12" t="s">
        <v>21</v>
      </c>
    </row>
    <row r="13" spans="1:7">
      <c r="A13" t="s">
        <v>10</v>
      </c>
      <c r="B13">
        <v>85</v>
      </c>
      <c r="C13">
        <v>53</v>
      </c>
      <c r="D13">
        <f>C13/B13*100</f>
        <v>62.352941176470587</v>
      </c>
      <c r="F13" s="60"/>
      <c r="G13" s="60"/>
    </row>
    <row r="14" spans="1:7">
      <c r="A14" t="s">
        <v>11</v>
      </c>
      <c r="B14">
        <v>63</v>
      </c>
      <c r="C14">
        <v>50</v>
      </c>
      <c r="D14">
        <f t="shared" ref="D14:D15" si="1">C14/B14*100</f>
        <v>79.365079365079367</v>
      </c>
      <c r="F14" s="60"/>
      <c r="G14" s="60"/>
    </row>
    <row r="15" spans="1:7">
      <c r="A15" t="s">
        <v>12</v>
      </c>
      <c r="B15">
        <v>60</v>
      </c>
      <c r="C15">
        <v>38</v>
      </c>
      <c r="D15">
        <f t="shared" si="1"/>
        <v>63.333333333333329</v>
      </c>
      <c r="F15" s="60"/>
      <c r="G15" s="60"/>
    </row>
    <row r="16" spans="1:7">
      <c r="C16" t="s">
        <v>16</v>
      </c>
      <c r="D16" s="4">
        <f>SUM(D13:D15)/3</f>
        <v>68.350451291627749</v>
      </c>
      <c r="F16" s="60"/>
      <c r="G16" s="60"/>
    </row>
    <row r="17" spans="3:7">
      <c r="C17" t="s">
        <v>17</v>
      </c>
      <c r="D17" s="4">
        <f>STDEV(D13:D15)</f>
        <v>9.5515347401693447</v>
      </c>
      <c r="F17" s="60"/>
      <c r="G17" s="60"/>
    </row>
    <row r="18" spans="3:7">
      <c r="C18" t="s">
        <v>18</v>
      </c>
      <c r="D18" s="4">
        <f>D17/SQRT(3)</f>
        <v>5.514581153410834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9A5D-469F-48F0-A526-D661211242BB}">
  <dimension ref="A2:Z10"/>
  <sheetViews>
    <sheetView workbookViewId="0">
      <selection activeCell="Q15" sqref="Q15"/>
    </sheetView>
  </sheetViews>
  <sheetFormatPr defaultRowHeight="14.4"/>
  <sheetData>
    <row r="2" spans="1:26">
      <c r="A2" s="51" t="s">
        <v>23</v>
      </c>
      <c r="B2" s="51"/>
      <c r="C2" s="51"/>
      <c r="D2" s="51"/>
      <c r="E2" s="51"/>
      <c r="F2" s="51"/>
      <c r="G2" s="51"/>
      <c r="H2" s="51"/>
      <c r="J2" s="55" t="s">
        <v>8</v>
      </c>
      <c r="K2" s="55"/>
      <c r="L2" s="55"/>
      <c r="M2" s="55"/>
      <c r="N2" s="55"/>
      <c r="O2" s="55"/>
      <c r="P2" s="55"/>
      <c r="Q2" s="55"/>
      <c r="S2" s="55" t="s">
        <v>7</v>
      </c>
      <c r="T2" s="55"/>
      <c r="U2" s="55"/>
      <c r="V2" s="55"/>
      <c r="W2" s="55"/>
      <c r="X2" s="55"/>
      <c r="Y2" s="55"/>
      <c r="Z2" s="55"/>
    </row>
    <row r="3" spans="1:26">
      <c r="A3" s="51" t="s">
        <v>1</v>
      </c>
      <c r="B3" s="51"/>
      <c r="C3" s="51"/>
      <c r="D3" s="51"/>
      <c r="E3" s="51"/>
      <c r="F3" s="51" t="s">
        <v>2</v>
      </c>
      <c r="G3" s="51"/>
      <c r="H3" s="51"/>
      <c r="J3" s="55" t="s">
        <v>1</v>
      </c>
      <c r="K3" s="55"/>
      <c r="L3" s="55"/>
      <c r="M3" s="55"/>
      <c r="N3" s="55"/>
      <c r="O3" s="55" t="s">
        <v>2</v>
      </c>
      <c r="P3" s="55"/>
      <c r="Q3" s="55"/>
      <c r="S3" s="55" t="s">
        <v>1</v>
      </c>
      <c r="T3" s="55"/>
      <c r="U3" s="55"/>
      <c r="V3" s="55"/>
      <c r="W3" s="55" t="s">
        <v>2</v>
      </c>
      <c r="X3" s="55"/>
      <c r="Y3" s="55"/>
      <c r="Z3" s="55"/>
    </row>
    <row r="4" spans="1:26">
      <c r="A4" t="s">
        <v>3</v>
      </c>
      <c r="B4" t="s">
        <v>9</v>
      </c>
      <c r="C4" t="s">
        <v>4</v>
      </c>
      <c r="D4" t="s">
        <v>9</v>
      </c>
      <c r="E4" t="s">
        <v>3</v>
      </c>
      <c r="F4" t="s">
        <v>9</v>
      </c>
      <c r="G4" t="s">
        <v>4</v>
      </c>
      <c r="H4" t="s">
        <v>9</v>
      </c>
      <c r="J4" s="2" t="s">
        <v>3</v>
      </c>
      <c r="K4" s="2" t="s">
        <v>9</v>
      </c>
      <c r="L4" s="3" t="s">
        <v>4</v>
      </c>
      <c r="M4" s="3" t="s">
        <v>9</v>
      </c>
      <c r="N4" s="2" t="s">
        <v>3</v>
      </c>
      <c r="O4" s="2" t="s">
        <v>9</v>
      </c>
      <c r="P4" s="3" t="s">
        <v>4</v>
      </c>
      <c r="Q4" s="3" t="s">
        <v>9</v>
      </c>
      <c r="S4" s="2" t="s">
        <v>3</v>
      </c>
      <c r="T4" s="2" t="s">
        <v>9</v>
      </c>
      <c r="U4" s="3" t="s">
        <v>4</v>
      </c>
      <c r="V4" s="3" t="s">
        <v>9</v>
      </c>
      <c r="W4" s="2" t="s">
        <v>3</v>
      </c>
      <c r="X4" s="2" t="s">
        <v>9</v>
      </c>
      <c r="Y4" s="3" t="s">
        <v>4</v>
      </c>
      <c r="Z4" s="3" t="s">
        <v>9</v>
      </c>
    </row>
    <row r="5" spans="1:26">
      <c r="A5" t="s">
        <v>10</v>
      </c>
      <c r="B5" s="4">
        <v>17.7</v>
      </c>
      <c r="C5" t="s">
        <v>10</v>
      </c>
      <c r="D5" s="4">
        <v>26.7</v>
      </c>
      <c r="E5" t="s">
        <v>10</v>
      </c>
      <c r="F5" s="4">
        <v>96.3</v>
      </c>
      <c r="G5" t="s">
        <v>10</v>
      </c>
      <c r="H5" s="4">
        <v>38.5</v>
      </c>
      <c r="J5" t="s">
        <v>10</v>
      </c>
      <c r="K5" s="4">
        <v>198.7818600704708</v>
      </c>
      <c r="L5" t="s">
        <v>10</v>
      </c>
      <c r="M5" s="4">
        <v>173.82686143686124</v>
      </c>
      <c r="N5" t="s">
        <v>10</v>
      </c>
      <c r="O5" s="4">
        <v>173.68680918262061</v>
      </c>
      <c r="P5" t="s">
        <v>10</v>
      </c>
      <c r="Q5" s="4">
        <v>142.8398046922409</v>
      </c>
      <c r="S5" t="s">
        <v>10</v>
      </c>
      <c r="T5" s="4">
        <v>113.2</v>
      </c>
      <c r="U5" t="s">
        <v>10</v>
      </c>
      <c r="V5" s="4">
        <v>113.2</v>
      </c>
      <c r="W5" t="s">
        <v>10</v>
      </c>
      <c r="X5" s="4">
        <v>111.1</v>
      </c>
      <c r="Y5" t="s">
        <v>10</v>
      </c>
      <c r="Z5" s="4">
        <v>137.69999999999999</v>
      </c>
    </row>
    <row r="6" spans="1:26">
      <c r="A6" t="s">
        <v>11</v>
      </c>
      <c r="B6" s="4">
        <v>14.5</v>
      </c>
      <c r="C6" t="s">
        <v>11</v>
      </c>
      <c r="D6" s="4">
        <v>5.9</v>
      </c>
      <c r="E6" t="s">
        <v>11</v>
      </c>
      <c r="F6" s="4">
        <v>107.7</v>
      </c>
      <c r="G6" t="s">
        <v>11</v>
      </c>
      <c r="H6" s="4">
        <v>35.299999999999997</v>
      </c>
      <c r="J6" t="s">
        <v>11</v>
      </c>
      <c r="K6" s="4">
        <v>211.06987595358353</v>
      </c>
      <c r="L6" t="s">
        <v>11</v>
      </c>
      <c r="M6" s="4">
        <v>197.44791804018064</v>
      </c>
      <c r="N6" t="s">
        <v>11</v>
      </c>
      <c r="O6" s="4">
        <v>178.82194866525717</v>
      </c>
      <c r="P6" t="s">
        <v>11</v>
      </c>
      <c r="Q6" s="4">
        <v>205.86107747791661</v>
      </c>
      <c r="S6" t="s">
        <v>11</v>
      </c>
      <c r="T6" s="4">
        <v>126.4</v>
      </c>
      <c r="U6" t="s">
        <v>11</v>
      </c>
      <c r="V6" s="4">
        <v>118.9</v>
      </c>
      <c r="W6" t="s">
        <v>11</v>
      </c>
      <c r="X6" s="4">
        <v>111.5</v>
      </c>
      <c r="Y6" t="s">
        <v>11</v>
      </c>
      <c r="Z6" s="4">
        <v>116.8</v>
      </c>
    </row>
    <row r="7" spans="1:26">
      <c r="A7" t="s">
        <v>12</v>
      </c>
      <c r="B7" s="4">
        <v>12.7</v>
      </c>
      <c r="C7" t="s">
        <v>12</v>
      </c>
      <c r="D7" s="4">
        <v>16.100000000000001</v>
      </c>
      <c r="E7" t="s">
        <v>12</v>
      </c>
      <c r="F7" s="4">
        <v>110.4</v>
      </c>
      <c r="G7" t="s">
        <v>12</v>
      </c>
      <c r="H7" s="4">
        <v>55.6</v>
      </c>
      <c r="J7" t="s">
        <v>12</v>
      </c>
      <c r="K7" s="4">
        <v>207.47793020016832</v>
      </c>
      <c r="L7" t="s">
        <v>12</v>
      </c>
      <c r="M7" s="4">
        <v>211.04981365126787</v>
      </c>
      <c r="N7" t="s">
        <v>12</v>
      </c>
      <c r="O7" s="4">
        <v>183.11435000673052</v>
      </c>
      <c r="P7" t="s">
        <v>12</v>
      </c>
      <c r="Q7" s="4">
        <v>172.43489494798393</v>
      </c>
      <c r="S7" t="s">
        <v>12</v>
      </c>
      <c r="T7" s="4">
        <v>97.4</v>
      </c>
      <c r="U7" t="s">
        <v>12</v>
      </c>
      <c r="V7" s="4">
        <v>107.1</v>
      </c>
      <c r="W7" t="s">
        <v>12</v>
      </c>
      <c r="X7" s="4">
        <v>123</v>
      </c>
      <c r="Y7" t="s">
        <v>12</v>
      </c>
      <c r="Z7" s="4">
        <v>119</v>
      </c>
    </row>
    <row r="8" spans="1:26">
      <c r="A8" t="s">
        <v>16</v>
      </c>
      <c r="B8" s="4">
        <f>SUM(B5:B7)/3</f>
        <v>14.966666666666669</v>
      </c>
      <c r="D8" s="4">
        <f>SUM(D5:D7)/3</f>
        <v>16.233333333333334</v>
      </c>
      <c r="F8" s="4">
        <f>SUM(F5:F7)/3</f>
        <v>104.8</v>
      </c>
      <c r="H8" s="4">
        <f>SUM(H5:H7)/3</f>
        <v>43.133333333333333</v>
      </c>
      <c r="J8" t="s">
        <v>16</v>
      </c>
      <c r="K8" s="4">
        <f>SUM(K5:K7)/3</f>
        <v>205.77655540807419</v>
      </c>
      <c r="M8" s="4">
        <f>SUM(M5:M7)/3</f>
        <v>194.10819770943658</v>
      </c>
      <c r="O8" s="4">
        <f>SUM(O5:O7)/3</f>
        <v>178.54103595153609</v>
      </c>
      <c r="Q8" s="4">
        <f>SUM(Q5:Q7)/3</f>
        <v>173.71192570604717</v>
      </c>
      <c r="S8" t="s">
        <v>16</v>
      </c>
      <c r="T8" s="4">
        <f>SUM(T5:T7)/3</f>
        <v>112.33333333333333</v>
      </c>
      <c r="V8" s="4">
        <f>SUM(V5:V7)/3</f>
        <v>113.06666666666668</v>
      </c>
      <c r="X8" s="4">
        <f>SUM(X5:X7)/3</f>
        <v>115.2</v>
      </c>
      <c r="Z8" s="4">
        <f>SUM(Z5:Z7)/3</f>
        <v>124.5</v>
      </c>
    </row>
    <row r="9" spans="1:26">
      <c r="A9" t="s">
        <v>17</v>
      </c>
      <c r="B9" s="4">
        <f>STDEV(B5:B7)</f>
        <v>2.5324559884296591</v>
      </c>
      <c r="D9" s="4">
        <f>STDEV(D5:D7)</f>
        <v>10.400641005886769</v>
      </c>
      <c r="F9" s="4">
        <f>STDEV(F5:F7)</f>
        <v>7.483982896827067</v>
      </c>
      <c r="H9" s="4">
        <f>STDEV(H5:H7)</f>
        <v>10.91436362475307</v>
      </c>
      <c r="J9" t="s">
        <v>17</v>
      </c>
      <c r="K9" s="4">
        <f>STDEV(K5:K7)</f>
        <v>6.3182149950193729</v>
      </c>
      <c r="M9" s="4">
        <f>STDEV(M5:M7)</f>
        <v>18.834870368672274</v>
      </c>
      <c r="O9" s="4">
        <f>STDEV(O5:O7)</f>
        <v>4.7200440106118027</v>
      </c>
      <c r="Q9" s="4">
        <f>STDEV(Q5:Q7)</f>
        <v>31.530038242117744</v>
      </c>
      <c r="S9" t="s">
        <v>17</v>
      </c>
      <c r="T9" s="4">
        <f>STDEV(T5:T7)</f>
        <v>14.51941229297287</v>
      </c>
      <c r="V9" s="4">
        <f>STDEV(V5:V7)</f>
        <v>5.9011298353225037</v>
      </c>
      <c r="X9" s="4">
        <f>STDEV(X5:X7)</f>
        <v>6.7579582715491835</v>
      </c>
      <c r="Z9" s="4">
        <f>STDEV(Z5:Z7)</f>
        <v>11.4843371598016</v>
      </c>
    </row>
    <row r="10" spans="1:26">
      <c r="A10" t="s">
        <v>18</v>
      </c>
      <c r="B10" s="4">
        <f>SQRT(3)</f>
        <v>1.7320508075688772</v>
      </c>
      <c r="D10" s="4">
        <f>SQRT(3)</f>
        <v>1.7320508075688772</v>
      </c>
      <c r="F10" s="4">
        <f>SQRT(3)</f>
        <v>1.7320508075688772</v>
      </c>
      <c r="H10" s="4">
        <f>SQRT(3)</f>
        <v>1.7320508075688772</v>
      </c>
      <c r="J10" t="s">
        <v>18</v>
      </c>
      <c r="K10" s="4">
        <f>SQRT(3)</f>
        <v>1.7320508075688772</v>
      </c>
      <c r="M10" s="4">
        <f>SQRT(3)</f>
        <v>1.7320508075688772</v>
      </c>
      <c r="O10" s="4">
        <f>SQRT(3)</f>
        <v>1.7320508075688772</v>
      </c>
      <c r="Q10" s="4">
        <f>SQRT(3)</f>
        <v>1.7320508075688772</v>
      </c>
      <c r="S10" t="s">
        <v>18</v>
      </c>
      <c r="T10" s="4">
        <f>SQRT(3)</f>
        <v>1.7320508075688772</v>
      </c>
      <c r="V10" s="4">
        <f>SQRT(3)</f>
        <v>1.7320508075688772</v>
      </c>
      <c r="X10" s="4">
        <f>SQRT(3)</f>
        <v>1.7320508075688772</v>
      </c>
      <c r="Z10" s="4">
        <f>SQRT(3)</f>
        <v>1.7320508075688772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D79B8-5463-42BC-B9B1-4CD34059F83E}">
  <dimension ref="A2:N82"/>
  <sheetViews>
    <sheetView workbookViewId="0">
      <selection activeCell="J66" sqref="J66"/>
    </sheetView>
  </sheetViews>
  <sheetFormatPr defaultRowHeight="14.4"/>
  <cols>
    <col min="3" max="3" width="8.88671875" customWidth="1"/>
  </cols>
  <sheetData>
    <row r="2" spans="1:14">
      <c r="A2" s="51" t="s">
        <v>210</v>
      </c>
      <c r="B2" s="51"/>
      <c r="C2" s="51"/>
      <c r="D2" s="51"/>
      <c r="E2" s="51"/>
    </row>
    <row r="4" spans="1:14">
      <c r="A4" s="51" t="s">
        <v>213</v>
      </c>
      <c r="B4" s="51"/>
      <c r="C4" s="51"/>
      <c r="D4" s="1"/>
      <c r="F4" s="51" t="s">
        <v>212</v>
      </c>
      <c r="G4" s="51"/>
      <c r="H4" s="51"/>
      <c r="I4" s="1"/>
      <c r="K4" s="51" t="s">
        <v>211</v>
      </c>
      <c r="L4" s="51"/>
      <c r="M4" s="51"/>
      <c r="N4" s="1"/>
    </row>
    <row r="5" spans="1:14">
      <c r="A5" s="51" t="s">
        <v>1</v>
      </c>
      <c r="B5" s="51"/>
      <c r="C5" s="51" t="s">
        <v>2</v>
      </c>
      <c r="D5" s="1"/>
      <c r="F5" s="51" t="s">
        <v>1</v>
      </c>
      <c r="G5" s="51"/>
      <c r="H5" s="51" t="s">
        <v>2</v>
      </c>
      <c r="I5" s="1"/>
      <c r="K5" s="51" t="s">
        <v>1</v>
      </c>
      <c r="L5" s="51"/>
      <c r="M5" s="51" t="s">
        <v>2</v>
      </c>
      <c r="N5" s="1"/>
    </row>
    <row r="6" spans="1:14" s="59" customFormat="1">
      <c r="A6" s="59" t="s">
        <v>221</v>
      </c>
      <c r="C6" s="59" t="s">
        <v>221</v>
      </c>
      <c r="F6" s="59" t="s">
        <v>221</v>
      </c>
      <c r="H6" s="59" t="s">
        <v>221</v>
      </c>
      <c r="K6" s="59" t="s">
        <v>221</v>
      </c>
      <c r="M6" s="59" t="s">
        <v>221</v>
      </c>
    </row>
    <row r="7" spans="1:14">
      <c r="A7" t="s">
        <v>10</v>
      </c>
      <c r="B7">
        <v>4.6758760643462889</v>
      </c>
      <c r="C7" t="s">
        <v>10</v>
      </c>
      <c r="D7">
        <v>13.334707212258232</v>
      </c>
      <c r="E7" s="9"/>
      <c r="F7" t="s">
        <v>10</v>
      </c>
      <c r="G7">
        <v>12.07</v>
      </c>
      <c r="H7" t="s">
        <v>10</v>
      </c>
      <c r="I7" s="9">
        <v>22.65</v>
      </c>
      <c r="K7" t="s">
        <v>10</v>
      </c>
      <c r="L7">
        <v>94</v>
      </c>
      <c r="M7" t="s">
        <v>10</v>
      </c>
      <c r="N7">
        <v>104</v>
      </c>
    </row>
    <row r="8" spans="1:14">
      <c r="A8" t="s">
        <v>11</v>
      </c>
      <c r="B8">
        <v>14.380776823417134</v>
      </c>
      <c r="C8" t="s">
        <v>11</v>
      </c>
      <c r="D8">
        <v>23.280113168738367</v>
      </c>
      <c r="E8" s="9"/>
      <c r="F8" t="s">
        <v>11</v>
      </c>
      <c r="G8">
        <v>12.46</v>
      </c>
      <c r="H8" t="s">
        <v>11</v>
      </c>
      <c r="I8" s="9">
        <v>21.53</v>
      </c>
      <c r="L8">
        <v>56</v>
      </c>
      <c r="N8">
        <v>107</v>
      </c>
    </row>
    <row r="9" spans="1:14">
      <c r="A9" t="s">
        <v>12</v>
      </c>
      <c r="B9">
        <v>12.495470391982906</v>
      </c>
      <c r="C9" t="s">
        <v>12</v>
      </c>
      <c r="D9">
        <v>30.824330671676844</v>
      </c>
      <c r="E9" s="9"/>
      <c r="F9" t="s">
        <v>12</v>
      </c>
      <c r="G9">
        <v>8.64</v>
      </c>
      <c r="H9" t="s">
        <v>12</v>
      </c>
      <c r="I9" s="9">
        <v>13.99</v>
      </c>
      <c r="L9">
        <v>52</v>
      </c>
      <c r="N9">
        <v>117</v>
      </c>
    </row>
    <row r="10" spans="1:14">
      <c r="A10" t="s">
        <v>13</v>
      </c>
      <c r="B10">
        <v>9.045742056142398</v>
      </c>
      <c r="C10" t="s">
        <v>13</v>
      </c>
      <c r="D10">
        <v>16.932261279304907</v>
      </c>
      <c r="E10" s="9"/>
      <c r="I10" s="9"/>
      <c r="L10">
        <v>67</v>
      </c>
      <c r="N10">
        <v>84</v>
      </c>
    </row>
    <row r="11" spans="1:14">
      <c r="A11" t="s">
        <v>236</v>
      </c>
      <c r="B11">
        <f>SUM(B7:B10)/4</f>
        <v>10.149466333972182</v>
      </c>
      <c r="D11">
        <f>SUM(D7:D10)/4</f>
        <v>21.092853082994587</v>
      </c>
      <c r="F11" t="s">
        <v>236</v>
      </c>
      <c r="G11">
        <f>SUM(G7:G10)/3</f>
        <v>11.056666666666667</v>
      </c>
      <c r="I11">
        <f>SUM(I7:I10)/3</f>
        <v>19.39</v>
      </c>
      <c r="L11">
        <v>42</v>
      </c>
      <c r="N11">
        <v>155</v>
      </c>
    </row>
    <row r="12" spans="1:14">
      <c r="A12" t="s">
        <v>17</v>
      </c>
      <c r="B12">
        <f>STDEV(B7:B10)</f>
        <v>4.2656035610256398</v>
      </c>
      <c r="D12">
        <f>STDEV(D7:D10)</f>
        <v>7.680822747819537</v>
      </c>
      <c r="F12" t="s">
        <v>17</v>
      </c>
      <c r="G12">
        <f>STDEV(G7:G9)</f>
        <v>2.1019594033504423</v>
      </c>
      <c r="I12">
        <f>STDEV(I7:I9)</f>
        <v>4.709946921144649</v>
      </c>
      <c r="L12">
        <v>100</v>
      </c>
      <c r="N12">
        <v>95</v>
      </c>
    </row>
    <row r="13" spans="1:14">
      <c r="A13" t="s">
        <v>18</v>
      </c>
      <c r="B13">
        <f>B12/SQRT(4)</f>
        <v>2.1328017805128199</v>
      </c>
      <c r="D13">
        <f>D12/SQRT(4)</f>
        <v>3.8404113739097685</v>
      </c>
      <c r="F13" t="s">
        <v>18</v>
      </c>
      <c r="G13">
        <f>G12/SQRT(3)</f>
        <v>1.2135668273500431</v>
      </c>
      <c r="I13">
        <f>I12/SQRT(3)</f>
        <v>2.7192891227917122</v>
      </c>
      <c r="L13">
        <v>66</v>
      </c>
      <c r="N13">
        <v>74</v>
      </c>
    </row>
    <row r="14" spans="1:14">
      <c r="L14">
        <v>70</v>
      </c>
      <c r="N14">
        <v>72</v>
      </c>
    </row>
    <row r="15" spans="1:14">
      <c r="L15">
        <v>50</v>
      </c>
      <c r="N15">
        <v>94</v>
      </c>
    </row>
    <row r="16" spans="1:14">
      <c r="L16">
        <v>77</v>
      </c>
      <c r="N16">
        <v>126</v>
      </c>
    </row>
    <row r="17" spans="11:14">
      <c r="L17">
        <v>55</v>
      </c>
      <c r="N17">
        <v>59</v>
      </c>
    </row>
    <row r="18" spans="11:14">
      <c r="L18">
        <v>103</v>
      </c>
      <c r="N18">
        <v>90</v>
      </c>
    </row>
    <row r="19" spans="11:14">
      <c r="L19">
        <v>62</v>
      </c>
      <c r="N19">
        <v>124</v>
      </c>
    </row>
    <row r="20" spans="11:14">
      <c r="L20">
        <v>49</v>
      </c>
      <c r="N20">
        <v>130</v>
      </c>
    </row>
    <row r="21" spans="11:14">
      <c r="L21">
        <v>76</v>
      </c>
      <c r="N21">
        <v>115</v>
      </c>
    </row>
    <row r="22" spans="11:14">
      <c r="L22">
        <v>72</v>
      </c>
      <c r="N22">
        <v>170</v>
      </c>
    </row>
    <row r="23" spans="11:14">
      <c r="L23">
        <v>45</v>
      </c>
      <c r="N23">
        <v>98</v>
      </c>
    </row>
    <row r="24" spans="11:14">
      <c r="L24">
        <v>67</v>
      </c>
      <c r="N24">
        <v>67</v>
      </c>
    </row>
    <row r="25" spans="11:14">
      <c r="L25">
        <v>60</v>
      </c>
      <c r="N25">
        <v>128</v>
      </c>
    </row>
    <row r="26" spans="11:14">
      <c r="L26">
        <v>64</v>
      </c>
      <c r="N26">
        <v>79</v>
      </c>
    </row>
    <row r="27" spans="11:14">
      <c r="L27">
        <v>63</v>
      </c>
      <c r="N27">
        <v>71</v>
      </c>
    </row>
    <row r="28" spans="11:14">
      <c r="L28">
        <v>73</v>
      </c>
      <c r="N28">
        <v>94</v>
      </c>
    </row>
    <row r="29" spans="11:14">
      <c r="L29">
        <v>70</v>
      </c>
      <c r="N29">
        <v>111</v>
      </c>
    </row>
    <row r="30" spans="11:14">
      <c r="L30">
        <v>64</v>
      </c>
      <c r="N30">
        <v>109</v>
      </c>
    </row>
    <row r="31" spans="11:14">
      <c r="L31">
        <v>44</v>
      </c>
      <c r="N31">
        <v>74</v>
      </c>
    </row>
    <row r="32" spans="11:14">
      <c r="K32" t="s">
        <v>10</v>
      </c>
      <c r="L32">
        <v>78</v>
      </c>
      <c r="M32" t="s">
        <v>11</v>
      </c>
      <c r="N32">
        <v>122</v>
      </c>
    </row>
    <row r="33" spans="12:14">
      <c r="L33">
        <v>148</v>
      </c>
      <c r="N33">
        <v>111</v>
      </c>
    </row>
    <row r="34" spans="12:14">
      <c r="L34">
        <v>56</v>
      </c>
      <c r="N34">
        <v>82</v>
      </c>
    </row>
    <row r="35" spans="12:14">
      <c r="L35">
        <v>67</v>
      </c>
      <c r="N35">
        <v>98</v>
      </c>
    </row>
    <row r="36" spans="12:14">
      <c r="L36">
        <v>95</v>
      </c>
      <c r="N36">
        <v>78</v>
      </c>
    </row>
    <row r="37" spans="12:14">
      <c r="L37">
        <v>87</v>
      </c>
      <c r="N37">
        <v>140</v>
      </c>
    </row>
    <row r="38" spans="12:14">
      <c r="L38">
        <v>85</v>
      </c>
      <c r="N38">
        <v>106</v>
      </c>
    </row>
    <row r="39" spans="12:14">
      <c r="L39">
        <v>83</v>
      </c>
      <c r="N39">
        <v>150</v>
      </c>
    </row>
    <row r="40" spans="12:14">
      <c r="L40">
        <v>62</v>
      </c>
      <c r="N40">
        <v>58</v>
      </c>
    </row>
    <row r="41" spans="12:14">
      <c r="L41">
        <v>97</v>
      </c>
      <c r="N41">
        <v>65</v>
      </c>
    </row>
    <row r="42" spans="12:14">
      <c r="L42">
        <v>55</v>
      </c>
      <c r="N42">
        <v>92</v>
      </c>
    </row>
    <row r="43" spans="12:14">
      <c r="L43">
        <v>81</v>
      </c>
      <c r="N43">
        <v>111</v>
      </c>
    </row>
    <row r="44" spans="12:14">
      <c r="L44">
        <v>73</v>
      </c>
      <c r="N44">
        <v>107</v>
      </c>
    </row>
    <row r="45" spans="12:14">
      <c r="L45">
        <v>52</v>
      </c>
      <c r="N45">
        <v>83</v>
      </c>
    </row>
    <row r="46" spans="12:14">
      <c r="L46">
        <v>73</v>
      </c>
      <c r="N46">
        <v>134</v>
      </c>
    </row>
    <row r="47" spans="12:14">
      <c r="L47">
        <v>81</v>
      </c>
      <c r="N47">
        <v>107</v>
      </c>
    </row>
    <row r="48" spans="12:14">
      <c r="L48">
        <v>77</v>
      </c>
      <c r="N48">
        <v>92</v>
      </c>
    </row>
    <row r="49" spans="11:14">
      <c r="L49">
        <v>77</v>
      </c>
      <c r="N49">
        <v>145</v>
      </c>
    </row>
    <row r="50" spans="11:14">
      <c r="L50">
        <v>84</v>
      </c>
      <c r="N50">
        <v>103</v>
      </c>
    </row>
    <row r="51" spans="11:14">
      <c r="L51">
        <v>72</v>
      </c>
      <c r="N51">
        <v>120</v>
      </c>
    </row>
    <row r="52" spans="11:14">
      <c r="L52">
        <v>64</v>
      </c>
      <c r="N52">
        <v>76</v>
      </c>
    </row>
    <row r="53" spans="11:14">
      <c r="L53">
        <v>44</v>
      </c>
      <c r="N53">
        <v>66</v>
      </c>
    </row>
    <row r="54" spans="11:14">
      <c r="L54">
        <v>68</v>
      </c>
      <c r="N54">
        <v>92</v>
      </c>
    </row>
    <row r="55" spans="11:14">
      <c r="L55">
        <v>57</v>
      </c>
      <c r="N55">
        <v>122</v>
      </c>
    </row>
    <row r="56" spans="11:14">
      <c r="L56">
        <v>67</v>
      </c>
      <c r="N56">
        <v>138</v>
      </c>
    </row>
    <row r="57" spans="11:14">
      <c r="K57" t="s">
        <v>12</v>
      </c>
      <c r="L57">
        <v>49</v>
      </c>
      <c r="M57" t="s">
        <v>12</v>
      </c>
      <c r="N57">
        <v>94</v>
      </c>
    </row>
    <row r="58" spans="11:14">
      <c r="L58">
        <v>68</v>
      </c>
      <c r="N58">
        <v>128</v>
      </c>
    </row>
    <row r="59" spans="11:14">
      <c r="L59">
        <v>80</v>
      </c>
      <c r="N59">
        <v>82</v>
      </c>
    </row>
    <row r="60" spans="11:14">
      <c r="L60">
        <v>86</v>
      </c>
      <c r="N60">
        <v>59</v>
      </c>
    </row>
    <row r="61" spans="11:14">
      <c r="L61">
        <v>77</v>
      </c>
      <c r="N61">
        <v>65</v>
      </c>
    </row>
    <row r="62" spans="11:14">
      <c r="L62">
        <v>68</v>
      </c>
      <c r="N62">
        <v>208</v>
      </c>
    </row>
    <row r="63" spans="11:14">
      <c r="L63">
        <v>69</v>
      </c>
      <c r="N63">
        <v>100</v>
      </c>
    </row>
    <row r="64" spans="11:14">
      <c r="L64">
        <v>52</v>
      </c>
      <c r="N64">
        <v>103</v>
      </c>
    </row>
    <row r="65" spans="12:14">
      <c r="L65">
        <v>57</v>
      </c>
      <c r="N65">
        <v>150</v>
      </c>
    </row>
    <row r="66" spans="12:14">
      <c r="L66">
        <v>79</v>
      </c>
      <c r="N66">
        <v>170</v>
      </c>
    </row>
    <row r="67" spans="12:14">
      <c r="L67">
        <v>95</v>
      </c>
      <c r="N67">
        <v>158</v>
      </c>
    </row>
    <row r="68" spans="12:14">
      <c r="L68">
        <v>100</v>
      </c>
      <c r="N68">
        <v>118</v>
      </c>
    </row>
    <row r="69" spans="12:14">
      <c r="L69">
        <v>71</v>
      </c>
      <c r="N69">
        <v>60</v>
      </c>
    </row>
    <row r="70" spans="12:14">
      <c r="L70">
        <v>39</v>
      </c>
      <c r="N70">
        <v>47</v>
      </c>
    </row>
    <row r="71" spans="12:14">
      <c r="L71">
        <v>54</v>
      </c>
      <c r="N71">
        <v>151</v>
      </c>
    </row>
    <row r="72" spans="12:14">
      <c r="L72">
        <v>76</v>
      </c>
      <c r="N72">
        <v>235</v>
      </c>
    </row>
    <row r="73" spans="12:14">
      <c r="L73">
        <v>65</v>
      </c>
      <c r="N73">
        <v>142</v>
      </c>
    </row>
    <row r="74" spans="12:14">
      <c r="L74">
        <v>91</v>
      </c>
      <c r="N74">
        <v>115</v>
      </c>
    </row>
    <row r="75" spans="12:14">
      <c r="L75">
        <v>67</v>
      </c>
      <c r="N75">
        <v>156</v>
      </c>
    </row>
    <row r="76" spans="12:14">
      <c r="L76">
        <v>62</v>
      </c>
      <c r="N76">
        <v>127</v>
      </c>
    </row>
    <row r="77" spans="12:14">
      <c r="L77">
        <v>67</v>
      </c>
      <c r="N77">
        <v>66</v>
      </c>
    </row>
    <row r="78" spans="12:14">
      <c r="L78">
        <v>51</v>
      </c>
      <c r="N78">
        <v>183</v>
      </c>
    </row>
    <row r="79" spans="12:14">
      <c r="L79">
        <v>61</v>
      </c>
      <c r="N79">
        <v>93</v>
      </c>
    </row>
    <row r="80" spans="12:14">
      <c r="L80">
        <v>64</v>
      </c>
      <c r="N80">
        <v>135</v>
      </c>
    </row>
    <row r="81" spans="11:14">
      <c r="L81">
        <v>49</v>
      </c>
      <c r="N81">
        <v>108</v>
      </c>
    </row>
    <row r="82" spans="11:14">
      <c r="K82" t="s">
        <v>16</v>
      </c>
      <c r="L82">
        <f>SUM(L7:L81)/75</f>
        <v>69.61333333333333</v>
      </c>
      <c r="N82">
        <f>SUM(N7:N81)/75</f>
        <v>109.30666666666667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C829-D555-43A5-9755-1A03061FCC2C}">
  <dimension ref="A2:Z70"/>
  <sheetViews>
    <sheetView topLeftCell="A24" workbookViewId="0">
      <selection activeCell="D42" sqref="D42"/>
    </sheetView>
  </sheetViews>
  <sheetFormatPr defaultRowHeight="14.4"/>
  <cols>
    <col min="2" max="2" width="15.33203125" customWidth="1"/>
    <col min="4" max="4" width="15.109375" customWidth="1"/>
    <col min="6" max="6" width="13.77734375" customWidth="1"/>
    <col min="7" max="7" width="11.5546875" bestFit="1" customWidth="1"/>
    <col min="8" max="8" width="14.6640625" customWidth="1"/>
    <col min="9" max="9" width="11.5546875" bestFit="1" customWidth="1"/>
    <col min="10" max="10" width="12.5546875" customWidth="1"/>
    <col min="12" max="12" width="12.77734375" customWidth="1"/>
  </cols>
  <sheetData>
    <row r="2" spans="1:26">
      <c r="A2" s="62" t="s">
        <v>257</v>
      </c>
      <c r="B2" s="62" t="s">
        <v>258</v>
      </c>
      <c r="C2" s="62"/>
      <c r="D2" s="62" t="s">
        <v>259</v>
      </c>
      <c r="E2" s="62"/>
      <c r="F2" s="62" t="s">
        <v>260</v>
      </c>
      <c r="G2" s="62"/>
      <c r="H2" s="62" t="s">
        <v>261</v>
      </c>
      <c r="I2" s="62"/>
      <c r="J2" s="62" t="s">
        <v>262</v>
      </c>
      <c r="K2" s="62"/>
      <c r="L2" s="62" t="s">
        <v>263</v>
      </c>
      <c r="M2" s="62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>
      <c r="A3" s="43"/>
      <c r="B3" s="43" t="s">
        <v>264</v>
      </c>
      <c r="C3" s="43" t="s">
        <v>265</v>
      </c>
      <c r="D3" s="43" t="s">
        <v>264</v>
      </c>
      <c r="E3" s="43" t="s">
        <v>265</v>
      </c>
      <c r="F3" s="43" t="s">
        <v>264</v>
      </c>
      <c r="G3" s="43" t="s">
        <v>265</v>
      </c>
      <c r="H3" s="43" t="s">
        <v>264</v>
      </c>
      <c r="I3" s="43" t="s">
        <v>265</v>
      </c>
      <c r="J3" s="43" t="s">
        <v>264</v>
      </c>
      <c r="K3" s="43" t="s">
        <v>265</v>
      </c>
      <c r="L3" s="43" t="s">
        <v>264</v>
      </c>
      <c r="M3" s="43" t="s">
        <v>265</v>
      </c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>
      <c r="A4" s="43"/>
      <c r="B4" s="43">
        <v>0</v>
      </c>
      <c r="C4" s="43">
        <v>16</v>
      </c>
      <c r="D4" s="43">
        <v>0</v>
      </c>
      <c r="E4" s="43">
        <v>54</v>
      </c>
      <c r="F4" s="43">
        <v>0</v>
      </c>
      <c r="G4" s="43">
        <v>47</v>
      </c>
      <c r="H4" s="43">
        <v>4</v>
      </c>
      <c r="I4" s="43">
        <v>10</v>
      </c>
      <c r="J4" s="43">
        <v>1</v>
      </c>
      <c r="K4" s="43">
        <v>19</v>
      </c>
      <c r="L4" s="43">
        <v>8</v>
      </c>
      <c r="M4" s="43">
        <v>74</v>
      </c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>
      <c r="A5" s="43"/>
      <c r="B5" s="43">
        <v>0</v>
      </c>
      <c r="C5" s="43">
        <v>7</v>
      </c>
      <c r="D5" s="43">
        <v>1</v>
      </c>
      <c r="E5" s="43">
        <v>44</v>
      </c>
      <c r="F5" s="43">
        <v>0</v>
      </c>
      <c r="G5" s="43">
        <v>15</v>
      </c>
      <c r="H5" s="43">
        <v>3</v>
      </c>
      <c r="I5" s="43">
        <v>8</v>
      </c>
      <c r="J5" s="43">
        <v>1</v>
      </c>
      <c r="K5" s="43">
        <v>47</v>
      </c>
      <c r="L5" s="43">
        <v>10</v>
      </c>
      <c r="M5" s="43">
        <v>94</v>
      </c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>
      <c r="A6" s="43"/>
      <c r="B6" s="43">
        <v>0</v>
      </c>
      <c r="C6" s="43">
        <v>14</v>
      </c>
      <c r="D6" s="43">
        <v>0</v>
      </c>
      <c r="E6" s="43">
        <v>29</v>
      </c>
      <c r="F6" s="43">
        <v>1</v>
      </c>
      <c r="G6" s="43">
        <v>26</v>
      </c>
      <c r="H6" s="43">
        <v>5</v>
      </c>
      <c r="I6" s="43">
        <v>16</v>
      </c>
      <c r="J6" s="43">
        <v>3</v>
      </c>
      <c r="K6" s="43">
        <v>49</v>
      </c>
      <c r="L6" s="43">
        <v>5</v>
      </c>
      <c r="M6" s="43">
        <v>52</v>
      </c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>
      <c r="A7" s="43"/>
      <c r="B7" s="43">
        <v>0</v>
      </c>
      <c r="C7" s="43">
        <v>32</v>
      </c>
      <c r="D7" s="43">
        <v>0</v>
      </c>
      <c r="E7" s="43">
        <v>25</v>
      </c>
      <c r="F7" s="43">
        <v>0</v>
      </c>
      <c r="G7" s="43">
        <v>46</v>
      </c>
      <c r="H7" s="43">
        <v>3</v>
      </c>
      <c r="I7" s="43">
        <v>18</v>
      </c>
      <c r="J7" s="43">
        <v>1</v>
      </c>
      <c r="K7" s="43">
        <v>29</v>
      </c>
      <c r="L7" s="43">
        <v>4</v>
      </c>
      <c r="M7" s="43">
        <v>80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>
      <c r="A8" s="43"/>
      <c r="B8" s="43">
        <v>0</v>
      </c>
      <c r="C8" s="43">
        <v>4</v>
      </c>
      <c r="D8" s="43">
        <v>0</v>
      </c>
      <c r="E8" s="43">
        <v>32</v>
      </c>
      <c r="F8" s="43">
        <v>2</v>
      </c>
      <c r="G8" s="43">
        <v>46</v>
      </c>
      <c r="H8" s="43">
        <v>6</v>
      </c>
      <c r="I8" s="43">
        <v>20</v>
      </c>
      <c r="J8" s="43">
        <v>3</v>
      </c>
      <c r="K8" s="43">
        <v>42</v>
      </c>
      <c r="L8" s="43">
        <v>6</v>
      </c>
      <c r="M8" s="43">
        <v>78</v>
      </c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>
      <c r="A9" s="43"/>
      <c r="B9" s="43">
        <v>1</v>
      </c>
      <c r="C9" s="43">
        <v>15</v>
      </c>
      <c r="D9" s="43">
        <v>0</v>
      </c>
      <c r="E9" s="43">
        <v>34</v>
      </c>
      <c r="F9" s="43">
        <v>1</v>
      </c>
      <c r="G9" s="43">
        <v>37</v>
      </c>
      <c r="H9" s="43">
        <v>4</v>
      </c>
      <c r="I9" s="43">
        <v>49</v>
      </c>
      <c r="J9" s="43">
        <v>9</v>
      </c>
      <c r="K9" s="43">
        <v>68</v>
      </c>
      <c r="L9" s="43">
        <v>5</v>
      </c>
      <c r="M9" s="43">
        <v>71</v>
      </c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>
      <c r="A10" s="43"/>
      <c r="B10" s="43">
        <v>0</v>
      </c>
      <c r="C10" s="43">
        <v>21</v>
      </c>
      <c r="D10" s="43">
        <v>0</v>
      </c>
      <c r="E10" s="43">
        <v>27</v>
      </c>
      <c r="F10" s="43">
        <v>1</v>
      </c>
      <c r="G10" s="43">
        <v>64</v>
      </c>
      <c r="H10" s="43">
        <v>2</v>
      </c>
      <c r="I10" s="43">
        <v>20</v>
      </c>
      <c r="J10" s="43">
        <v>2</v>
      </c>
      <c r="K10" s="43">
        <v>58</v>
      </c>
      <c r="L10" s="43">
        <v>11</v>
      </c>
      <c r="M10" s="43">
        <v>70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>
      <c r="A11" s="43"/>
      <c r="B11" s="43">
        <v>0</v>
      </c>
      <c r="C11" s="43">
        <v>15</v>
      </c>
      <c r="D11" s="43">
        <v>0</v>
      </c>
      <c r="E11" s="43">
        <v>26</v>
      </c>
      <c r="F11" s="43">
        <v>0</v>
      </c>
      <c r="G11" s="43">
        <v>42</v>
      </c>
      <c r="H11" s="43">
        <v>8</v>
      </c>
      <c r="I11" s="43">
        <v>52</v>
      </c>
      <c r="J11" s="43">
        <v>0</v>
      </c>
      <c r="K11" s="43">
        <v>28</v>
      </c>
      <c r="L11" s="43">
        <v>2</v>
      </c>
      <c r="M11" s="43">
        <v>15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>
      <c r="A12" s="43"/>
      <c r="B12" s="43">
        <v>0</v>
      </c>
      <c r="C12" s="43">
        <v>14</v>
      </c>
      <c r="D12" s="43">
        <v>0</v>
      </c>
      <c r="E12" s="43">
        <v>35</v>
      </c>
      <c r="F12" s="43">
        <v>0</v>
      </c>
      <c r="G12" s="43">
        <v>19</v>
      </c>
      <c r="H12" s="43">
        <v>22</v>
      </c>
      <c r="I12" s="43">
        <v>100</v>
      </c>
      <c r="J12" s="43">
        <v>2</v>
      </c>
      <c r="K12" s="43">
        <v>31</v>
      </c>
      <c r="L12" s="43">
        <v>1</v>
      </c>
      <c r="M12" s="43">
        <v>24</v>
      </c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>
      <c r="A13" s="43"/>
      <c r="B13" s="43">
        <v>0</v>
      </c>
      <c r="C13" s="43">
        <v>30</v>
      </c>
      <c r="D13" s="43">
        <v>0</v>
      </c>
      <c r="E13" s="43">
        <v>42</v>
      </c>
      <c r="F13" s="43">
        <v>1</v>
      </c>
      <c r="G13" s="43">
        <v>44</v>
      </c>
      <c r="H13" s="43">
        <v>11</v>
      </c>
      <c r="I13" s="43">
        <v>63</v>
      </c>
      <c r="J13" s="43">
        <v>5</v>
      </c>
      <c r="K13" s="43">
        <v>64</v>
      </c>
      <c r="L13" s="43">
        <v>4</v>
      </c>
      <c r="M13" s="43">
        <v>36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>
      <c r="A14" s="43"/>
      <c r="B14" s="43">
        <v>0</v>
      </c>
      <c r="C14" s="43">
        <v>30</v>
      </c>
      <c r="D14" s="43">
        <v>0</v>
      </c>
      <c r="E14" s="43">
        <v>32</v>
      </c>
      <c r="F14" s="43">
        <v>0</v>
      </c>
      <c r="G14" s="43">
        <v>32</v>
      </c>
      <c r="H14" s="43">
        <v>5</v>
      </c>
      <c r="I14" s="43">
        <v>33</v>
      </c>
      <c r="J14" s="43">
        <v>11</v>
      </c>
      <c r="K14" s="43">
        <v>83</v>
      </c>
      <c r="L14" s="43">
        <v>9</v>
      </c>
      <c r="M14" s="43">
        <v>49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>
      <c r="A15" s="43"/>
      <c r="B15" s="43">
        <v>0</v>
      </c>
      <c r="C15" s="43">
        <v>51</v>
      </c>
      <c r="D15" s="43">
        <v>0</v>
      </c>
      <c r="E15" s="43">
        <v>27</v>
      </c>
      <c r="F15" s="43">
        <v>0</v>
      </c>
      <c r="G15" s="43">
        <v>49</v>
      </c>
      <c r="H15" s="43">
        <v>6</v>
      </c>
      <c r="I15" s="43">
        <v>73</v>
      </c>
      <c r="J15" s="43">
        <v>5</v>
      </c>
      <c r="K15" s="43">
        <v>60</v>
      </c>
      <c r="L15" s="43">
        <v>5</v>
      </c>
      <c r="M15" s="43">
        <v>46</v>
      </c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>
      <c r="A16" s="43"/>
      <c r="B16" s="43">
        <v>0</v>
      </c>
      <c r="C16" s="43">
        <v>38</v>
      </c>
      <c r="D16" s="43">
        <v>0</v>
      </c>
      <c r="E16" s="43">
        <v>54</v>
      </c>
      <c r="F16" s="43">
        <v>1</v>
      </c>
      <c r="G16" s="43">
        <v>33</v>
      </c>
      <c r="H16" s="43">
        <v>7</v>
      </c>
      <c r="I16" s="43">
        <v>84</v>
      </c>
      <c r="J16" s="43">
        <v>4</v>
      </c>
      <c r="K16" s="43">
        <v>45</v>
      </c>
      <c r="L16" s="43">
        <v>1</v>
      </c>
      <c r="M16" s="43">
        <v>21</v>
      </c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>
      <c r="A17" s="43"/>
      <c r="B17" s="43">
        <v>0</v>
      </c>
      <c r="C17" s="43">
        <v>33</v>
      </c>
      <c r="D17" s="43">
        <v>0</v>
      </c>
      <c r="E17" s="43">
        <v>41</v>
      </c>
      <c r="F17" s="43">
        <v>0</v>
      </c>
      <c r="G17" s="43">
        <v>41</v>
      </c>
      <c r="H17" s="43">
        <v>13</v>
      </c>
      <c r="I17" s="43">
        <v>63</v>
      </c>
      <c r="J17" s="43">
        <v>5</v>
      </c>
      <c r="K17" s="43">
        <v>59</v>
      </c>
      <c r="L17" s="43">
        <v>9</v>
      </c>
      <c r="M17" s="43">
        <v>100</v>
      </c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>
      <c r="A18" s="43"/>
      <c r="B18" s="43">
        <v>0</v>
      </c>
      <c r="C18" s="43">
        <v>35</v>
      </c>
      <c r="D18" s="43">
        <v>0</v>
      </c>
      <c r="E18" s="43">
        <v>41</v>
      </c>
      <c r="F18" s="43">
        <v>0</v>
      </c>
      <c r="G18" s="43">
        <v>47</v>
      </c>
      <c r="H18" s="43">
        <v>15</v>
      </c>
      <c r="I18" s="43">
        <v>95</v>
      </c>
      <c r="J18" s="43">
        <v>6</v>
      </c>
      <c r="K18" s="43">
        <v>97</v>
      </c>
      <c r="L18" s="43">
        <v>4</v>
      </c>
      <c r="M18" s="43">
        <v>47</v>
      </c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>
      <c r="A19" s="43"/>
      <c r="B19" s="43">
        <v>0</v>
      </c>
      <c r="C19" s="43">
        <v>44</v>
      </c>
      <c r="D19" s="43">
        <v>0</v>
      </c>
      <c r="E19" s="43">
        <v>53</v>
      </c>
      <c r="F19" s="43">
        <v>0</v>
      </c>
      <c r="G19" s="43">
        <v>24</v>
      </c>
      <c r="H19" s="43">
        <v>5</v>
      </c>
      <c r="I19" s="43">
        <v>52</v>
      </c>
      <c r="J19" s="43">
        <v>4</v>
      </c>
      <c r="K19" s="43">
        <v>79</v>
      </c>
      <c r="L19" s="43">
        <v>11</v>
      </c>
      <c r="M19" s="43">
        <v>116</v>
      </c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>
      <c r="A20" s="43"/>
      <c r="B20" s="43">
        <v>0</v>
      </c>
      <c r="C20" s="43">
        <v>37</v>
      </c>
      <c r="D20" s="43">
        <v>0</v>
      </c>
      <c r="E20" s="43">
        <v>33</v>
      </c>
      <c r="F20" s="43">
        <v>0</v>
      </c>
      <c r="G20" s="43">
        <v>35</v>
      </c>
      <c r="H20" s="43">
        <v>10</v>
      </c>
      <c r="I20" s="43">
        <v>86</v>
      </c>
      <c r="J20" s="43">
        <v>1</v>
      </c>
      <c r="K20" s="43">
        <v>35</v>
      </c>
      <c r="L20" s="43">
        <v>4</v>
      </c>
      <c r="M20" s="43">
        <v>70</v>
      </c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>
      <c r="A21" s="43"/>
      <c r="B21" s="43">
        <v>3</v>
      </c>
      <c r="C21" s="43">
        <v>55</v>
      </c>
      <c r="D21" s="43">
        <v>0</v>
      </c>
      <c r="E21" s="43">
        <v>25</v>
      </c>
      <c r="F21" s="43">
        <v>0</v>
      </c>
      <c r="G21" s="43">
        <v>45</v>
      </c>
      <c r="H21" s="43">
        <v>12</v>
      </c>
      <c r="I21" s="43">
        <v>113</v>
      </c>
      <c r="J21" s="43">
        <v>4</v>
      </c>
      <c r="K21" s="43">
        <v>61</v>
      </c>
      <c r="L21" s="43">
        <v>9</v>
      </c>
      <c r="M21" s="43">
        <v>93</v>
      </c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>
      <c r="A22" s="43"/>
      <c r="B22" s="43">
        <v>0</v>
      </c>
      <c r="C22" s="43">
        <v>49</v>
      </c>
      <c r="D22" s="43">
        <v>0</v>
      </c>
      <c r="E22" s="43">
        <v>45</v>
      </c>
      <c r="F22" s="43">
        <v>4</v>
      </c>
      <c r="G22" s="43">
        <v>52</v>
      </c>
      <c r="H22" s="43">
        <v>8</v>
      </c>
      <c r="I22" s="43">
        <v>18</v>
      </c>
      <c r="J22" s="43">
        <v>8</v>
      </c>
      <c r="K22" s="43">
        <v>101</v>
      </c>
      <c r="L22" s="43">
        <v>6</v>
      </c>
      <c r="M22" s="43">
        <v>66</v>
      </c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>
      <c r="A23" s="43"/>
      <c r="B23" s="43">
        <v>0</v>
      </c>
      <c r="C23" s="43">
        <v>40</v>
      </c>
      <c r="D23" s="43"/>
      <c r="E23" s="43"/>
      <c r="F23" s="43">
        <v>1</v>
      </c>
      <c r="G23" s="43">
        <v>33</v>
      </c>
      <c r="H23" s="43">
        <v>6</v>
      </c>
      <c r="I23" s="43">
        <v>65</v>
      </c>
      <c r="J23" s="43">
        <v>2</v>
      </c>
      <c r="K23" s="43">
        <v>59</v>
      </c>
      <c r="L23" s="43">
        <v>11</v>
      </c>
      <c r="M23" s="43">
        <v>115</v>
      </c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>
      <c r="A24" s="43"/>
      <c r="B24" s="43"/>
      <c r="C24" s="43"/>
      <c r="D24" s="43"/>
      <c r="E24" s="43"/>
      <c r="F24" s="43">
        <v>0</v>
      </c>
      <c r="G24" s="43">
        <v>32</v>
      </c>
      <c r="H24" s="43">
        <v>3</v>
      </c>
      <c r="I24" s="43">
        <v>33</v>
      </c>
      <c r="J24" s="43">
        <v>5</v>
      </c>
      <c r="K24" s="43">
        <v>50</v>
      </c>
      <c r="L24" s="43">
        <v>14</v>
      </c>
      <c r="M24" s="43">
        <v>108</v>
      </c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>
      <c r="A25" s="43"/>
      <c r="B25" s="43"/>
      <c r="C25" s="43"/>
      <c r="D25" s="43"/>
      <c r="E25" s="43"/>
      <c r="F25" s="43">
        <v>0</v>
      </c>
      <c r="G25" s="43">
        <v>27</v>
      </c>
      <c r="H25" s="43">
        <v>8</v>
      </c>
      <c r="I25" s="43">
        <v>56</v>
      </c>
      <c r="J25" s="43">
        <v>3</v>
      </c>
      <c r="K25" s="43">
        <v>39</v>
      </c>
      <c r="L25" s="43">
        <v>11</v>
      </c>
      <c r="M25" s="43">
        <v>75</v>
      </c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>
      <c r="A26" s="43"/>
      <c r="B26" s="43"/>
      <c r="C26" s="43"/>
      <c r="D26" s="43"/>
      <c r="E26" s="43"/>
      <c r="F26" s="43">
        <v>1</v>
      </c>
      <c r="G26" s="43">
        <v>57</v>
      </c>
      <c r="H26" s="43">
        <v>4</v>
      </c>
      <c r="I26" s="43">
        <v>38</v>
      </c>
      <c r="J26" s="43">
        <v>10</v>
      </c>
      <c r="K26" s="43">
        <v>78</v>
      </c>
      <c r="L26" s="43">
        <v>2</v>
      </c>
      <c r="M26" s="43">
        <v>29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>
      <c r="A27" s="43"/>
      <c r="B27" s="43"/>
      <c r="C27" s="43"/>
      <c r="D27" s="43"/>
      <c r="E27" s="43"/>
      <c r="F27" s="43"/>
      <c r="G27" s="43"/>
      <c r="H27" s="43">
        <v>5</v>
      </c>
      <c r="I27" s="43">
        <v>19</v>
      </c>
      <c r="J27" s="43">
        <v>2</v>
      </c>
      <c r="K27" s="43">
        <v>42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>
      <c r="A28" s="43"/>
      <c r="B28" s="43"/>
      <c r="C28" s="43"/>
      <c r="D28" s="43"/>
      <c r="E28" s="43"/>
      <c r="F28" s="43"/>
      <c r="G28" s="43"/>
      <c r="H28" s="43"/>
      <c r="I28" s="43"/>
      <c r="J28" s="43">
        <v>5</v>
      </c>
      <c r="K28" s="43">
        <v>61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>
      <c r="A29" s="43"/>
      <c r="B29" s="43"/>
      <c r="C29" s="43"/>
      <c r="D29" s="43"/>
      <c r="E29" s="43"/>
      <c r="F29" s="43"/>
      <c r="G29" s="43"/>
      <c r="H29" s="43"/>
      <c r="I29" s="43"/>
      <c r="J29" s="43">
        <v>8</v>
      </c>
      <c r="K29" s="43">
        <v>77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>
      <c r="A30" s="43"/>
      <c r="B30" s="43"/>
      <c r="C30" s="43"/>
      <c r="D30" s="43"/>
      <c r="E30" s="43"/>
      <c r="F30" s="43"/>
      <c r="G30" s="43"/>
      <c r="H30" s="43"/>
      <c r="I30" s="43"/>
      <c r="J30" s="43">
        <v>3</v>
      </c>
      <c r="K30" s="43">
        <v>41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>
      <c r="A31" s="43"/>
      <c r="B31" s="43"/>
      <c r="C31" s="43"/>
      <c r="D31" s="43"/>
      <c r="E31" s="43"/>
      <c r="F31" s="43"/>
      <c r="G31" s="43"/>
      <c r="H31" s="43"/>
      <c r="I31" s="43"/>
      <c r="J31" s="43">
        <v>3</v>
      </c>
      <c r="K31" s="43">
        <v>15</v>
      </c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>
      <c r="A32" s="43"/>
      <c r="B32" s="43"/>
      <c r="C32" s="43"/>
      <c r="D32" s="43"/>
      <c r="E32" s="43"/>
      <c r="F32" s="43"/>
      <c r="G32" s="43"/>
      <c r="H32" s="43"/>
      <c r="I32" s="43"/>
      <c r="J32" s="43">
        <v>0</v>
      </c>
      <c r="K32" s="43">
        <v>8</v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>
      <c r="A33" s="43"/>
      <c r="B33" s="43"/>
      <c r="C33" s="43"/>
      <c r="D33" s="43"/>
      <c r="E33" s="43"/>
      <c r="F33" s="43"/>
      <c r="G33" s="43"/>
      <c r="H33" s="43"/>
      <c r="I33" s="43"/>
      <c r="J33" s="43">
        <v>2</v>
      </c>
      <c r="K33" s="43">
        <v>25</v>
      </c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>
      <c r="A37" s="65" t="s">
        <v>266</v>
      </c>
      <c r="B37" s="65">
        <v>4</v>
      </c>
      <c r="C37" s="65">
        <v>580</v>
      </c>
      <c r="D37" s="65">
        <v>1</v>
      </c>
      <c r="E37" s="65">
        <v>699</v>
      </c>
      <c r="F37" s="65">
        <v>13</v>
      </c>
      <c r="G37" s="65">
        <v>893</v>
      </c>
      <c r="H37" s="65">
        <v>175</v>
      </c>
      <c r="I37" s="65">
        <v>1184</v>
      </c>
      <c r="J37" s="65">
        <v>118</v>
      </c>
      <c r="K37" s="65">
        <v>1550</v>
      </c>
      <c r="L37" s="65">
        <v>152</v>
      </c>
      <c r="M37" s="65">
        <v>1529</v>
      </c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43.2">
      <c r="A39" s="43" t="s">
        <v>274</v>
      </c>
      <c r="B39" s="43"/>
      <c r="C39" s="66">
        <f>(B37/C37)*100</f>
        <v>0.68965517241379315</v>
      </c>
      <c r="D39" s="66"/>
      <c r="E39" s="66">
        <f>(D37/E37)*100</f>
        <v>0.14306151645207438</v>
      </c>
      <c r="F39" s="66"/>
      <c r="G39" s="66">
        <f>(F37/G37)*100</f>
        <v>1.4557670772676372</v>
      </c>
      <c r="H39" s="66"/>
      <c r="I39" s="66">
        <f>(H37/I37)*100</f>
        <v>14.780405405405405</v>
      </c>
      <c r="J39" s="66"/>
      <c r="K39" s="66">
        <f>(J37/K37)*100</f>
        <v>7.6129032258064511</v>
      </c>
      <c r="L39" s="66"/>
      <c r="M39" s="66">
        <f>(L37/M37)*100</f>
        <v>9.9411379986919552</v>
      </c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>
      <c r="A41" s="43"/>
      <c r="B41" s="43"/>
      <c r="C41" s="43"/>
      <c r="D41" s="43"/>
      <c r="E41" s="43"/>
      <c r="F41" s="43" t="s">
        <v>16</v>
      </c>
      <c r="G41" s="66">
        <f>SUM(C39,E39,G39)/3</f>
        <v>0.76282792204450145</v>
      </c>
      <c r="H41" s="43"/>
      <c r="I41" s="43"/>
      <c r="J41" s="43"/>
      <c r="K41" s="43"/>
      <c r="L41" s="43" t="s">
        <v>16</v>
      </c>
      <c r="M41" s="66">
        <f>SUM(I39,K39,M39)/3</f>
        <v>10.778148876634603</v>
      </c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>
      <c r="A42" s="43"/>
      <c r="B42" s="43"/>
      <c r="C42" s="43"/>
      <c r="D42" s="43"/>
      <c r="E42" s="43"/>
      <c r="F42" s="43" t="s">
        <v>17</v>
      </c>
      <c r="G42" s="66">
        <f>STDEV(C39,E39,G39)</f>
        <v>0.65940477767105554</v>
      </c>
      <c r="H42" s="43"/>
      <c r="I42" s="43"/>
      <c r="J42" s="43"/>
      <c r="K42" s="43"/>
      <c r="L42" s="43" t="s">
        <v>17</v>
      </c>
      <c r="M42" s="66">
        <f>STDEV(I39,K39,M39)</f>
        <v>3.6563249692805866</v>
      </c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>
      <c r="A43" s="43"/>
      <c r="B43" s="43"/>
      <c r="C43" s="43"/>
      <c r="D43" s="43"/>
      <c r="E43" s="43"/>
      <c r="F43" s="43" t="s">
        <v>18</v>
      </c>
      <c r="G43" s="66">
        <f>G42/SQRT(3)</f>
        <v>0.38070752589330925</v>
      </c>
      <c r="H43" s="43"/>
      <c r="I43" s="43"/>
      <c r="J43" s="43"/>
      <c r="K43" s="43"/>
      <c r="L43" s="43" t="s">
        <v>18</v>
      </c>
      <c r="M43" s="66">
        <f>M42/SQRT(3)</f>
        <v>2.1109802052588971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Z50"/>
  <sheetViews>
    <sheetView topLeftCell="A20" workbookViewId="0">
      <selection activeCell="C26" sqref="C26"/>
    </sheetView>
  </sheetViews>
  <sheetFormatPr defaultColWidth="10.77734375" defaultRowHeight="14.4"/>
  <cols>
    <col min="1" max="13" width="10.77734375" style="31"/>
    <col min="14" max="14" width="12.33203125" style="31" customWidth="1"/>
    <col min="15" max="16" width="10.77734375" style="31"/>
    <col min="17" max="17" width="12.77734375" style="31" customWidth="1"/>
    <col min="18" max="19" width="10.77734375" style="31"/>
    <col min="20" max="20" width="11.77734375" style="31" customWidth="1"/>
    <col min="21" max="22" width="10.77734375" style="31"/>
    <col min="23" max="23" width="12.33203125" style="31" customWidth="1"/>
    <col min="24" max="25" width="10.77734375" style="31"/>
    <col min="26" max="26" width="14.33203125" style="31" customWidth="1"/>
    <col min="27" max="16384" width="10.77734375" style="31"/>
  </cols>
  <sheetData>
    <row r="2" spans="1:26">
      <c r="A2" s="49" t="s">
        <v>1</v>
      </c>
    </row>
    <row r="3" spans="1:26">
      <c r="A3" s="13" t="s">
        <v>124</v>
      </c>
      <c r="B3" s="13" t="s">
        <v>109</v>
      </c>
      <c r="C3" s="37"/>
      <c r="D3" s="13" t="s">
        <v>125</v>
      </c>
      <c r="E3" s="13" t="s">
        <v>110</v>
      </c>
      <c r="G3" s="13" t="s">
        <v>126</v>
      </c>
      <c r="H3" s="13" t="s">
        <v>26</v>
      </c>
      <c r="J3" s="35" t="s">
        <v>127</v>
      </c>
      <c r="K3" s="35" t="s">
        <v>128</v>
      </c>
      <c r="M3" s="35" t="s">
        <v>129</v>
      </c>
      <c r="N3" s="35" t="s">
        <v>59</v>
      </c>
      <c r="P3" s="35" t="s">
        <v>130</v>
      </c>
      <c r="Q3" s="35" t="s">
        <v>131</v>
      </c>
      <c r="S3" s="35" t="s">
        <v>132</v>
      </c>
      <c r="T3" s="35" t="s">
        <v>60</v>
      </c>
      <c r="V3" s="35" t="s">
        <v>133</v>
      </c>
      <c r="W3" s="35" t="s">
        <v>79</v>
      </c>
      <c r="Y3" s="35" t="s">
        <v>132</v>
      </c>
      <c r="Z3" s="35" t="s">
        <v>63</v>
      </c>
    </row>
    <row r="4" spans="1:26">
      <c r="A4" s="13" t="s">
        <v>82</v>
      </c>
      <c r="B4" s="13"/>
      <c r="C4" s="37"/>
      <c r="D4" s="13" t="s">
        <v>82</v>
      </c>
      <c r="E4" s="13"/>
      <c r="G4" s="13" t="s">
        <v>82</v>
      </c>
      <c r="H4" s="13"/>
      <c r="J4" s="35" t="s">
        <v>82</v>
      </c>
      <c r="K4" s="35"/>
      <c r="M4" s="35" t="s">
        <v>82</v>
      </c>
      <c r="N4" s="35"/>
      <c r="P4" s="35" t="s">
        <v>82</v>
      </c>
      <c r="Q4" s="35"/>
      <c r="S4" s="35" t="s">
        <v>82</v>
      </c>
      <c r="T4" s="35"/>
      <c r="V4" s="35" t="s">
        <v>82</v>
      </c>
      <c r="W4" s="35"/>
      <c r="Y4" s="35" t="s">
        <v>82</v>
      </c>
      <c r="Z4" s="35"/>
    </row>
    <row r="5" spans="1:26">
      <c r="A5" s="13" t="s">
        <v>103</v>
      </c>
      <c r="B5" s="13" t="s">
        <v>104</v>
      </c>
      <c r="C5" s="37"/>
      <c r="D5" s="13" t="s">
        <v>103</v>
      </c>
      <c r="E5" s="13" t="s">
        <v>104</v>
      </c>
      <c r="G5" s="13" t="s">
        <v>103</v>
      </c>
      <c r="H5" s="13" t="s">
        <v>104</v>
      </c>
      <c r="J5" s="35" t="s">
        <v>103</v>
      </c>
      <c r="K5" s="35" t="s">
        <v>104</v>
      </c>
      <c r="M5" s="35" t="s">
        <v>103</v>
      </c>
      <c r="N5" s="35" t="s">
        <v>104</v>
      </c>
      <c r="P5" s="35" t="s">
        <v>103</v>
      </c>
      <c r="Q5" s="35" t="s">
        <v>104</v>
      </c>
      <c r="S5" s="35" t="s">
        <v>103</v>
      </c>
      <c r="T5" s="35" t="s">
        <v>104</v>
      </c>
      <c r="V5" s="35" t="s">
        <v>103</v>
      </c>
      <c r="W5" s="35" t="s">
        <v>104</v>
      </c>
      <c r="Y5" s="35" t="s">
        <v>103</v>
      </c>
      <c r="Z5" s="35" t="s">
        <v>104</v>
      </c>
    </row>
    <row r="6" spans="1:26">
      <c r="A6" s="31">
        <v>-73</v>
      </c>
      <c r="B6" s="31">
        <v>-67</v>
      </c>
      <c r="D6" s="31">
        <v>270</v>
      </c>
      <c r="E6" s="31">
        <v>469</v>
      </c>
      <c r="G6" s="31">
        <v>75</v>
      </c>
      <c r="H6" s="31">
        <v>25</v>
      </c>
      <c r="J6" s="31">
        <f>5.57/2.68</f>
        <v>2.0783582089552239</v>
      </c>
      <c r="K6" s="31">
        <f>8.3/2.4</f>
        <v>3.4583333333333339</v>
      </c>
      <c r="M6" s="31">
        <v>82.733154296875</v>
      </c>
      <c r="N6" s="31">
        <v>93.4600830078125</v>
      </c>
      <c r="P6" s="31">
        <v>299.6826171875</v>
      </c>
      <c r="Q6" s="31">
        <v>330.810546875</v>
      </c>
      <c r="S6" s="31">
        <v>-45.0592041015625</v>
      </c>
      <c r="T6" s="31">
        <v>-47.0428466796875</v>
      </c>
      <c r="V6" s="31">
        <v>0.69165723744865204</v>
      </c>
      <c r="W6" s="31">
        <v>0.67104873810117704</v>
      </c>
      <c r="Y6" s="31">
        <v>13.9923095703125</v>
      </c>
      <c r="Z6" s="31">
        <v>13.031005859375</v>
      </c>
    </row>
    <row r="7" spans="1:26">
      <c r="A7" s="31">
        <v>-70</v>
      </c>
      <c r="B7" s="31">
        <v>-68</v>
      </c>
      <c r="D7" s="31">
        <v>96</v>
      </c>
      <c r="E7" s="31">
        <v>296</v>
      </c>
      <c r="G7" s="31">
        <v>225</v>
      </c>
      <c r="H7" s="31">
        <v>50</v>
      </c>
      <c r="J7" s="31">
        <f>12.7/8.2</f>
        <v>1.5487804878048781</v>
      </c>
      <c r="K7" s="31">
        <f>6.1/1.7</f>
        <v>3.5882352941176467</v>
      </c>
      <c r="M7" s="31">
        <v>81.726074218749901</v>
      </c>
      <c r="N7" s="31">
        <v>85.5560302734375</v>
      </c>
      <c r="P7" s="31">
        <v>366.8212890625</v>
      </c>
      <c r="Q7" s="31">
        <v>213.0126953125</v>
      </c>
      <c r="S7" s="31">
        <v>-49.194335937499901</v>
      </c>
      <c r="T7" s="31">
        <v>-50.1708984375</v>
      </c>
      <c r="V7" s="31">
        <v>0.40151819923370602</v>
      </c>
      <c r="W7" s="31">
        <v>0.96468730382926504</v>
      </c>
      <c r="Y7" s="31">
        <v>17.486572265625</v>
      </c>
      <c r="Z7" s="31">
        <v>9.5672607421875</v>
      </c>
    </row>
    <row r="8" spans="1:26">
      <c r="A8" s="31">
        <v>-67</v>
      </c>
      <c r="B8" s="31">
        <v>-68</v>
      </c>
      <c r="D8" s="31">
        <v>200</v>
      </c>
      <c r="E8" s="31">
        <v>554</v>
      </c>
      <c r="G8" s="31">
        <v>25</v>
      </c>
      <c r="H8" s="31">
        <v>25</v>
      </c>
      <c r="J8" s="31">
        <f>3.8/2.3</f>
        <v>1.6521739130434783</v>
      </c>
      <c r="K8" s="31">
        <f>8.2/3.4</f>
        <v>2.4117647058823528</v>
      </c>
      <c r="M8" s="31">
        <v>94.1162109375</v>
      </c>
      <c r="N8" s="31">
        <v>82.5042724609375</v>
      </c>
      <c r="P8" s="31">
        <v>381.4697265625</v>
      </c>
      <c r="Q8" s="31">
        <v>268.85986328125</v>
      </c>
      <c r="S8" s="31">
        <v>-50.201416015625</v>
      </c>
      <c r="T8" s="31">
        <v>-46.2188720703125</v>
      </c>
      <c r="V8" s="31">
        <v>0.61753406954886703</v>
      </c>
      <c r="W8" s="31">
        <v>0.66569921982875202</v>
      </c>
      <c r="Y8" s="31">
        <v>11.734008789062401</v>
      </c>
      <c r="Z8" s="31">
        <v>13.2904052734375</v>
      </c>
    </row>
    <row r="9" spans="1:26">
      <c r="A9" s="31">
        <v>-66</v>
      </c>
      <c r="B9" s="31">
        <v>-68</v>
      </c>
      <c r="D9" s="31">
        <v>308</v>
      </c>
      <c r="E9" s="31">
        <v>48</v>
      </c>
      <c r="G9" s="31">
        <v>50</v>
      </c>
      <c r="H9" s="31">
        <v>175</v>
      </c>
      <c r="J9" s="31">
        <f>6.2/3.3</f>
        <v>1.8787878787878789</v>
      </c>
      <c r="K9" s="31">
        <v>2</v>
      </c>
      <c r="M9" s="31">
        <v>97.5799560546875</v>
      </c>
      <c r="N9" s="31">
        <v>63.6444091796875</v>
      </c>
      <c r="P9" s="31">
        <v>405.57861328125</v>
      </c>
      <c r="Q9" s="31">
        <v>277.7099609375</v>
      </c>
      <c r="S9" s="31">
        <v>-42.694091796875</v>
      </c>
      <c r="T9" s="31">
        <v>-45.7000732421875</v>
      </c>
      <c r="V9" s="31">
        <v>0.71162922138836304</v>
      </c>
      <c r="W9" s="31">
        <v>0.527051363804659</v>
      </c>
      <c r="Y9" s="31">
        <v>11.962890625</v>
      </c>
      <c r="Z9" s="31">
        <v>15.5792236328125</v>
      </c>
    </row>
    <row r="10" spans="1:26">
      <c r="A10" s="31">
        <v>-68</v>
      </c>
      <c r="B10" s="31">
        <v>-65</v>
      </c>
      <c r="D10" s="31">
        <v>236</v>
      </c>
      <c r="E10" s="31">
        <v>553</v>
      </c>
      <c r="G10" s="31">
        <v>50</v>
      </c>
      <c r="H10" s="31">
        <v>25</v>
      </c>
      <c r="J10" s="31">
        <f>4.7/1.8</f>
        <v>2.6111111111111112</v>
      </c>
      <c r="K10" s="31">
        <f>7.2/2.4</f>
        <v>3</v>
      </c>
      <c r="M10" s="31">
        <v>97.9766845703125</v>
      </c>
      <c r="N10" s="31">
        <v>93.826293945312401</v>
      </c>
      <c r="P10" s="31">
        <v>372.9248046875</v>
      </c>
      <c r="Q10" s="31">
        <v>343.017578125</v>
      </c>
      <c r="S10" s="31">
        <v>-53.131103515625</v>
      </c>
      <c r="T10" s="31">
        <v>-44.357299804687401</v>
      </c>
      <c r="V10" s="31">
        <v>0.67026898445689598</v>
      </c>
      <c r="W10" s="31">
        <v>0.81931571238189305</v>
      </c>
      <c r="Y10" s="31">
        <v>10.910034179687401</v>
      </c>
      <c r="Z10" s="31">
        <v>13.2598876953125</v>
      </c>
    </row>
    <row r="11" spans="1:26">
      <c r="A11" s="31">
        <v>-71</v>
      </c>
      <c r="B11" s="31">
        <v>-69</v>
      </c>
      <c r="D11" s="31">
        <v>158</v>
      </c>
      <c r="E11" s="31">
        <v>582</v>
      </c>
      <c r="G11" s="31">
        <v>100</v>
      </c>
      <c r="H11" s="31">
        <v>50</v>
      </c>
      <c r="J11" s="31">
        <f>2.7/2</f>
        <v>1.35</v>
      </c>
      <c r="K11" s="31">
        <f>4.9/2.9</f>
        <v>1.6896551724137934</v>
      </c>
      <c r="M11" s="31">
        <v>95.4132080078125</v>
      </c>
      <c r="N11" s="31">
        <v>93.5516357421875</v>
      </c>
      <c r="P11" s="31">
        <v>411.376953125</v>
      </c>
      <c r="Q11" s="31">
        <v>319.51904296875</v>
      </c>
      <c r="S11" s="31">
        <v>-45.83740234375</v>
      </c>
      <c r="T11" s="31">
        <v>-45.2117919921875</v>
      </c>
      <c r="V11" s="31">
        <v>0.79281754032257301</v>
      </c>
      <c r="W11" s="31">
        <v>0.80489185110664596</v>
      </c>
      <c r="Y11" s="31">
        <v>12.5579833984375</v>
      </c>
      <c r="Z11" s="31">
        <v>11.322021484375</v>
      </c>
    </row>
    <row r="12" spans="1:26">
      <c r="A12" s="31">
        <v>-66</v>
      </c>
      <c r="B12" s="31">
        <v>-67</v>
      </c>
      <c r="D12" s="31">
        <v>271</v>
      </c>
      <c r="E12" s="31">
        <v>394</v>
      </c>
      <c r="G12" s="31">
        <v>25</v>
      </c>
      <c r="H12" s="31">
        <v>25</v>
      </c>
      <c r="J12" s="31">
        <f>3.7/1.9</f>
        <v>1.9473684210526319</v>
      </c>
      <c r="K12" s="31">
        <f>3.8/0.85</f>
        <v>4.4705882352941178</v>
      </c>
      <c r="M12" s="31">
        <v>99.029541015625</v>
      </c>
      <c r="N12" s="31">
        <v>79.1473388671875</v>
      </c>
      <c r="P12" s="31">
        <v>389.404296875</v>
      </c>
      <c r="Q12" s="31">
        <v>254.5166015625</v>
      </c>
      <c r="S12" s="31">
        <v>-54.3365478515625</v>
      </c>
      <c r="T12" s="31">
        <v>-44.43359375</v>
      </c>
      <c r="V12" s="31">
        <v>0.66882799312756402</v>
      </c>
      <c r="W12" s="31">
        <v>0.75837391774894003</v>
      </c>
      <c r="Y12" s="31">
        <v>12.8631591796875</v>
      </c>
      <c r="Z12" s="31">
        <v>16.754150390625</v>
      </c>
    </row>
    <row r="13" spans="1:26">
      <c r="A13" s="31">
        <v>-68.5</v>
      </c>
      <c r="B13" s="31">
        <v>-67</v>
      </c>
      <c r="D13" s="31">
        <v>340</v>
      </c>
      <c r="E13" s="31">
        <v>211</v>
      </c>
      <c r="G13" s="31">
        <v>25</v>
      </c>
      <c r="H13" s="31">
        <v>75</v>
      </c>
      <c r="J13" s="31">
        <f>3.9/1.6</f>
        <v>2.4375</v>
      </c>
      <c r="K13" s="31">
        <f>5.2/2.6</f>
        <v>2</v>
      </c>
      <c r="M13" s="31">
        <v>91.8426513671875</v>
      </c>
      <c r="N13" s="31">
        <v>101.058959960937</v>
      </c>
      <c r="P13" s="31">
        <v>311.279296875</v>
      </c>
      <c r="Q13" s="31">
        <v>435.48583984375</v>
      </c>
      <c r="S13" s="31">
        <v>-47.8973388671875</v>
      </c>
      <c r="T13" s="31">
        <v>-49.285888671875</v>
      </c>
      <c r="V13" s="31">
        <v>0.745420722949234</v>
      </c>
      <c r="W13" s="31">
        <v>0.57295059319738995</v>
      </c>
      <c r="Y13" s="31">
        <v>14.678955078125</v>
      </c>
      <c r="Z13" s="31">
        <v>15.716552734375</v>
      </c>
    </row>
    <row r="14" spans="1:26">
      <c r="A14" s="31">
        <v>-69</v>
      </c>
      <c r="B14" s="31">
        <v>-66</v>
      </c>
      <c r="D14" s="31">
        <v>264</v>
      </c>
      <c r="E14" s="31">
        <v>394</v>
      </c>
      <c r="G14" s="31">
        <v>50</v>
      </c>
      <c r="H14" s="31">
        <v>25</v>
      </c>
      <c r="J14" s="31">
        <f>9.7/2.1</f>
        <v>4.6190476190476186</v>
      </c>
      <c r="K14" s="31">
        <f>9.4/2.7</f>
        <v>3.4814814814814814</v>
      </c>
      <c r="M14" s="31">
        <v>83.2366943359375</v>
      </c>
      <c r="N14" s="31">
        <v>102.493286132812</v>
      </c>
      <c r="P14" s="31">
        <v>298.15673828125</v>
      </c>
      <c r="Q14" s="31">
        <v>361.328125</v>
      </c>
      <c r="S14" s="31">
        <v>-44.73876953125</v>
      </c>
      <c r="T14" s="31">
        <v>-50.3387451171875</v>
      </c>
      <c r="V14" s="31">
        <v>0.71967572317296902</v>
      </c>
      <c r="W14" s="31">
        <v>0.80484679216513599</v>
      </c>
      <c r="Y14" s="31">
        <v>11.993408203125</v>
      </c>
      <c r="Z14" s="31">
        <v>9.3536376953125</v>
      </c>
    </row>
    <row r="15" spans="1:26">
      <c r="A15" s="31">
        <v>-60</v>
      </c>
      <c r="B15" s="31">
        <v>-66.599999999999994</v>
      </c>
      <c r="D15" s="31">
        <v>466</v>
      </c>
      <c r="E15" s="31">
        <v>552</v>
      </c>
      <c r="G15" s="31">
        <v>50</v>
      </c>
      <c r="H15" s="31">
        <v>25</v>
      </c>
      <c r="J15" s="31">
        <f>6.6/3.8</f>
        <v>1.736842105263158</v>
      </c>
      <c r="K15" s="31">
        <f>5.8/2.5</f>
        <v>2.3199999999999998</v>
      </c>
      <c r="M15" s="31">
        <v>91.522216796875</v>
      </c>
      <c r="N15" s="31">
        <v>96.6796875</v>
      </c>
      <c r="P15" s="31">
        <v>290.52734375</v>
      </c>
      <c r="Q15" s="31">
        <v>299.37744140625</v>
      </c>
      <c r="S15" s="31">
        <v>-49.0570068359375</v>
      </c>
      <c r="T15" s="31">
        <v>-52.032470703125</v>
      </c>
      <c r="V15" s="31">
        <v>0.65296489563567595</v>
      </c>
      <c r="W15" s="31">
        <v>0.899596165070221</v>
      </c>
      <c r="Y15" s="31">
        <v>14.7857666015625</v>
      </c>
      <c r="Z15" s="31">
        <v>11.795043945312401</v>
      </c>
    </row>
    <row r="16" spans="1:26">
      <c r="A16" s="31">
        <v>-66</v>
      </c>
      <c r="B16" s="31">
        <v>-70</v>
      </c>
      <c r="D16" s="31">
        <v>220</v>
      </c>
      <c r="E16" s="31">
        <v>573</v>
      </c>
      <c r="G16" s="31">
        <v>50</v>
      </c>
      <c r="H16" s="31">
        <v>25</v>
      </c>
      <c r="J16" s="31">
        <f>13.3/8.4</f>
        <v>1.5833333333333333</v>
      </c>
      <c r="K16" s="31">
        <f>3.3/2</f>
        <v>1.65</v>
      </c>
      <c r="M16" s="31">
        <v>82.611083984374901</v>
      </c>
      <c r="N16" s="31">
        <v>102.096557617187</v>
      </c>
      <c r="P16" s="31">
        <v>370.4833984375</v>
      </c>
      <c r="Q16" s="31">
        <v>271.30126953125</v>
      </c>
      <c r="S16" s="31">
        <v>-59.265136718749901</v>
      </c>
      <c r="T16" s="31">
        <v>-50.8880615234375</v>
      </c>
      <c r="V16" s="31">
        <v>0.48396650023892102</v>
      </c>
      <c r="W16" s="31">
        <v>1.1129614156268399</v>
      </c>
      <c r="Y16" s="31">
        <v>12.4664306640625</v>
      </c>
      <c r="Z16" s="31">
        <v>8.3770751953125</v>
      </c>
    </row>
    <row r="17" spans="1:26">
      <c r="A17" s="31">
        <v>-65.5</v>
      </c>
      <c r="B17" s="31">
        <v>-67</v>
      </c>
      <c r="D17" s="31">
        <v>434</v>
      </c>
      <c r="E17" s="31">
        <v>332</v>
      </c>
      <c r="G17" s="31">
        <v>50</v>
      </c>
      <c r="H17" s="31">
        <v>50</v>
      </c>
      <c r="J17" s="31">
        <f>10.6/8</f>
        <v>1.325</v>
      </c>
      <c r="K17" s="31">
        <f>13/6</f>
        <v>2.1666666666666665</v>
      </c>
      <c r="M17" s="31">
        <v>79.58984375</v>
      </c>
      <c r="N17" s="31">
        <v>84.335327148437401</v>
      </c>
      <c r="P17" s="31">
        <v>277.40478515625</v>
      </c>
      <c r="Q17" s="31">
        <v>297.54638671875</v>
      </c>
      <c r="S17" s="31">
        <v>-47.760009765625</v>
      </c>
      <c r="T17" s="31">
        <v>-50.765991210937401</v>
      </c>
      <c r="V17" s="31">
        <v>0.55895058568589195</v>
      </c>
      <c r="W17" s="31">
        <v>0.56150100832402905</v>
      </c>
      <c r="Y17" s="31">
        <v>19.1192626953125</v>
      </c>
      <c r="Z17" s="31">
        <v>18.9208984375</v>
      </c>
    </row>
    <row r="18" spans="1:26">
      <c r="A18" s="31">
        <v>-67</v>
      </c>
      <c r="B18" s="31">
        <v>-77</v>
      </c>
      <c r="D18" s="31">
        <v>386</v>
      </c>
      <c r="E18" s="31">
        <v>118</v>
      </c>
      <c r="G18" s="31">
        <v>25</v>
      </c>
      <c r="H18" s="31">
        <v>125</v>
      </c>
      <c r="J18" s="31">
        <f>7/1.8</f>
        <v>3.8888888888888888</v>
      </c>
      <c r="K18" s="31">
        <f>12.9/8.8</f>
        <v>1.4659090909090908</v>
      </c>
      <c r="M18" s="31">
        <v>74.70703125</v>
      </c>
      <c r="N18" s="31">
        <v>89.157104492187401</v>
      </c>
      <c r="P18" s="31">
        <v>210.26611328125</v>
      </c>
      <c r="Q18" s="31">
        <v>404.96826171875</v>
      </c>
      <c r="S18" s="31">
        <v>-45.9747314453125</v>
      </c>
      <c r="T18" s="31">
        <v>-52.322387695312401</v>
      </c>
      <c r="V18" s="31">
        <v>0.75982658959537697</v>
      </c>
      <c r="W18" s="31">
        <v>0.46741608558929199</v>
      </c>
      <c r="Y18" s="31">
        <v>11.90185546875</v>
      </c>
      <c r="Z18" s="31">
        <v>20.6451416015625</v>
      </c>
    </row>
    <row r="19" spans="1:26">
      <c r="A19" s="31">
        <v>-64</v>
      </c>
      <c r="B19" s="31">
        <v>-69</v>
      </c>
      <c r="D19" s="31">
        <v>439</v>
      </c>
      <c r="E19" s="31">
        <v>123</v>
      </c>
      <c r="G19" s="31">
        <v>25</v>
      </c>
      <c r="H19" s="31">
        <v>150</v>
      </c>
      <c r="J19" s="31">
        <f>4.6/2.6</f>
        <v>1.7692307692307689</v>
      </c>
      <c r="K19" s="31">
        <f>13/6.6</f>
        <v>1.9696969696969697</v>
      </c>
      <c r="M19" s="31">
        <v>93.338012695312401</v>
      </c>
      <c r="N19" s="31">
        <v>81.5582275390625</v>
      </c>
      <c r="P19" s="31">
        <v>322.265625</v>
      </c>
      <c r="Q19" s="31">
        <v>332.03125</v>
      </c>
      <c r="S19" s="31">
        <v>-44.876098632812401</v>
      </c>
      <c r="T19" s="31">
        <v>-51.3153076171875</v>
      </c>
      <c r="V19" s="31">
        <v>0.71789866478506703</v>
      </c>
      <c r="W19" s="31">
        <v>0.49925182481752001</v>
      </c>
      <c r="Y19" s="31">
        <v>18.06640625</v>
      </c>
      <c r="Z19" s="31">
        <v>16.8304443359375</v>
      </c>
    </row>
    <row r="20" spans="1:26">
      <c r="A20" s="31">
        <v>-67</v>
      </c>
      <c r="B20" s="31">
        <v>-66</v>
      </c>
      <c r="D20" s="31">
        <v>418</v>
      </c>
      <c r="E20" s="31">
        <v>395</v>
      </c>
      <c r="G20" s="31">
        <v>25</v>
      </c>
      <c r="H20" s="31">
        <v>50</v>
      </c>
      <c r="J20" s="31">
        <f>5.5/2.7</f>
        <v>2.0370370370370368</v>
      </c>
      <c r="K20" s="31">
        <f>2.8/1.9</f>
        <v>1.4736842105263157</v>
      </c>
      <c r="M20" s="31">
        <v>82.977294921875</v>
      </c>
      <c r="N20" s="31">
        <v>78.3538818359375</v>
      </c>
      <c r="P20" s="31">
        <v>248.71826171875</v>
      </c>
      <c r="Q20" s="31">
        <v>197.1435546875</v>
      </c>
      <c r="S20" s="31">
        <v>-45.7763671875</v>
      </c>
      <c r="T20" s="31">
        <v>-41.8548583984375</v>
      </c>
      <c r="V20" s="31">
        <v>0.75016882842237398</v>
      </c>
      <c r="W20" s="31">
        <v>1.0341346416475401</v>
      </c>
      <c r="Y20" s="31">
        <v>15.07568359375</v>
      </c>
      <c r="Z20" s="31">
        <v>11.505126953124901</v>
      </c>
    </row>
    <row r="21" spans="1:26">
      <c r="A21" s="31">
        <v>-66</v>
      </c>
      <c r="B21" s="31">
        <v>-68</v>
      </c>
      <c r="D21" s="31">
        <v>482</v>
      </c>
      <c r="E21" s="31">
        <v>299</v>
      </c>
      <c r="G21" s="31">
        <v>75</v>
      </c>
      <c r="H21" s="31">
        <v>75</v>
      </c>
      <c r="J21" s="31">
        <f>10.7/3.2</f>
        <v>3.3437499999999996</v>
      </c>
      <c r="K21" s="31">
        <f>4.9/2.8</f>
        <v>1.7500000000000002</v>
      </c>
      <c r="M21" s="31">
        <v>95.5047607421875</v>
      </c>
      <c r="N21" s="31">
        <v>89.385986328125</v>
      </c>
      <c r="P21" s="31">
        <v>336.9140625</v>
      </c>
      <c r="Q21" s="31">
        <v>289.306640625</v>
      </c>
      <c r="S21" s="31">
        <v>-47.1343994140625</v>
      </c>
      <c r="T21" s="31">
        <v>-51.3763427734375</v>
      </c>
      <c r="V21" s="31">
        <v>0.81947662870760496</v>
      </c>
      <c r="W21" s="31">
        <v>0.67444603009860704</v>
      </c>
      <c r="Y21" s="31">
        <v>8.6212158203125</v>
      </c>
      <c r="Z21" s="31">
        <v>14.83154296875</v>
      </c>
    </row>
    <row r="22" spans="1:26">
      <c r="A22" s="31">
        <v>-74</v>
      </c>
      <c r="B22" s="31">
        <v>-68</v>
      </c>
      <c r="D22" s="31">
        <v>222</v>
      </c>
      <c r="E22" s="31">
        <v>397</v>
      </c>
      <c r="G22" s="31">
        <v>25</v>
      </c>
      <c r="H22" s="31">
        <v>25</v>
      </c>
      <c r="J22" s="31">
        <f>11/1.45</f>
        <v>7.5862068965517242</v>
      </c>
      <c r="K22" s="31">
        <f>2.3/1.9</f>
        <v>1.2105263157894737</v>
      </c>
      <c r="M22" s="31">
        <v>90.087890625</v>
      </c>
      <c r="N22" s="31">
        <v>93.017578125</v>
      </c>
      <c r="P22" s="31">
        <v>331.4208984375</v>
      </c>
      <c r="Q22" s="31">
        <v>278.9306640625</v>
      </c>
      <c r="S22" s="31">
        <v>-50.3997802734375</v>
      </c>
      <c r="T22" s="31">
        <v>-50.0335693359375</v>
      </c>
      <c r="V22" s="31">
        <v>0.67102020202017298</v>
      </c>
      <c r="W22" s="31">
        <v>0.93904001718090002</v>
      </c>
      <c r="Y22" s="31">
        <v>8.3160400390625</v>
      </c>
      <c r="Z22" s="31">
        <v>12.51220703125</v>
      </c>
    </row>
    <row r="23" spans="1:26">
      <c r="A23" s="31">
        <v>-63</v>
      </c>
      <c r="D23" s="31">
        <v>367</v>
      </c>
      <c r="G23" s="31">
        <v>25</v>
      </c>
      <c r="J23" s="31">
        <f>5.3/2.1</f>
        <v>2.5238095238095237</v>
      </c>
      <c r="M23" s="31">
        <v>90.972900390625</v>
      </c>
      <c r="P23" s="31">
        <v>259.09423828125</v>
      </c>
      <c r="S23" s="31">
        <v>-45.4864501953125</v>
      </c>
      <c r="V23" s="31">
        <v>0.80243571000150304</v>
      </c>
      <c r="Y23" s="31">
        <v>10.8642578125</v>
      </c>
    </row>
    <row r="27" spans="1:26">
      <c r="A27" s="49" t="s">
        <v>2</v>
      </c>
    </row>
    <row r="28" spans="1:26">
      <c r="A28" s="13" t="s">
        <v>134</v>
      </c>
      <c r="B28" s="13" t="s">
        <v>109</v>
      </c>
      <c r="C28" s="37"/>
      <c r="D28" s="13" t="s">
        <v>135</v>
      </c>
      <c r="E28" s="13" t="s">
        <v>110</v>
      </c>
      <c r="G28" s="13" t="s">
        <v>136</v>
      </c>
      <c r="H28" s="13" t="s">
        <v>26</v>
      </c>
      <c r="J28" s="35" t="s">
        <v>137</v>
      </c>
      <c r="K28" s="35" t="s">
        <v>128</v>
      </c>
      <c r="M28" s="35" t="s">
        <v>138</v>
      </c>
      <c r="N28" s="35" t="s">
        <v>59</v>
      </c>
      <c r="P28" s="35" t="s">
        <v>139</v>
      </c>
      <c r="Q28" s="35" t="s">
        <v>131</v>
      </c>
      <c r="S28" s="35" t="s">
        <v>140</v>
      </c>
      <c r="T28" s="35" t="s">
        <v>60</v>
      </c>
      <c r="V28" s="35" t="s">
        <v>141</v>
      </c>
      <c r="W28" s="35" t="s">
        <v>79</v>
      </c>
      <c r="Y28" s="35" t="s">
        <v>142</v>
      </c>
      <c r="Z28" s="35" t="s">
        <v>63</v>
      </c>
    </row>
    <row r="29" spans="1:26">
      <c r="A29" s="13" t="s">
        <v>83</v>
      </c>
      <c r="B29" s="13"/>
      <c r="C29" s="37"/>
      <c r="D29" s="13" t="s">
        <v>83</v>
      </c>
      <c r="E29" s="13"/>
      <c r="G29" s="13" t="s">
        <v>83</v>
      </c>
      <c r="H29" s="13"/>
      <c r="J29" s="13" t="s">
        <v>83</v>
      </c>
      <c r="K29" s="35"/>
      <c r="M29" s="13" t="s">
        <v>83</v>
      </c>
      <c r="N29" s="35"/>
      <c r="P29" s="13" t="s">
        <v>83</v>
      </c>
      <c r="Q29" s="35"/>
      <c r="S29" s="13" t="s">
        <v>83</v>
      </c>
      <c r="T29" s="35"/>
      <c r="V29" s="13" t="s">
        <v>83</v>
      </c>
      <c r="W29" s="35"/>
      <c r="Y29" s="13" t="s">
        <v>83</v>
      </c>
      <c r="Z29" s="35"/>
    </row>
    <row r="30" spans="1:26">
      <c r="A30" s="13" t="s">
        <v>103</v>
      </c>
      <c r="B30" s="13" t="s">
        <v>104</v>
      </c>
      <c r="C30" s="37"/>
      <c r="D30" s="13" t="s">
        <v>103</v>
      </c>
      <c r="E30" s="13" t="s">
        <v>104</v>
      </c>
      <c r="G30" s="13" t="s">
        <v>103</v>
      </c>
      <c r="H30" s="13" t="s">
        <v>104</v>
      </c>
      <c r="J30" s="35" t="s">
        <v>103</v>
      </c>
      <c r="K30" s="35" t="s">
        <v>104</v>
      </c>
      <c r="M30" s="35" t="s">
        <v>103</v>
      </c>
      <c r="N30" s="35" t="s">
        <v>104</v>
      </c>
      <c r="P30" s="35" t="s">
        <v>103</v>
      </c>
      <c r="Q30" s="35" t="s">
        <v>104</v>
      </c>
      <c r="S30" s="35" t="s">
        <v>103</v>
      </c>
      <c r="T30" s="35" t="s">
        <v>104</v>
      </c>
      <c r="V30" s="35" t="s">
        <v>103</v>
      </c>
      <c r="W30" s="35" t="s">
        <v>104</v>
      </c>
      <c r="Y30" s="35" t="s">
        <v>103</v>
      </c>
      <c r="Z30" s="35" t="s">
        <v>104</v>
      </c>
    </row>
    <row r="31" spans="1:26">
      <c r="A31" s="31">
        <v>-70</v>
      </c>
      <c r="B31" s="31">
        <v>-70</v>
      </c>
      <c r="D31" s="31">
        <v>122</v>
      </c>
      <c r="E31" s="31">
        <v>243</v>
      </c>
      <c r="G31" s="31">
        <v>125</v>
      </c>
      <c r="H31" s="31">
        <v>75</v>
      </c>
      <c r="J31" s="31">
        <f>42/33</f>
        <v>1.2727272727272727</v>
      </c>
      <c r="K31" s="31">
        <v>1.1599999999999999</v>
      </c>
      <c r="M31" s="31">
        <v>86.9140625</v>
      </c>
      <c r="N31" s="31">
        <v>74.371337890625</v>
      </c>
      <c r="P31" s="31">
        <v>287.4755859375</v>
      </c>
      <c r="Q31" s="31">
        <v>238.037109375</v>
      </c>
      <c r="S31" s="31">
        <v>-42.3431396484375</v>
      </c>
      <c r="T31" s="31">
        <v>-46.356201171875</v>
      </c>
      <c r="V31" s="31">
        <v>0.84224806201547098</v>
      </c>
      <c r="W31" s="31">
        <v>0.75742121848739397</v>
      </c>
      <c r="Y31" s="31">
        <v>14.678955078125</v>
      </c>
      <c r="Z31" s="31">
        <v>17.7764892578125</v>
      </c>
    </row>
    <row r="32" spans="1:26">
      <c r="A32" s="31">
        <v>-73</v>
      </c>
      <c r="B32" s="31">
        <v>-60</v>
      </c>
      <c r="D32" s="31">
        <v>117.8</v>
      </c>
      <c r="E32" s="31">
        <v>285</v>
      </c>
      <c r="G32" s="31">
        <v>175</v>
      </c>
      <c r="H32" s="31">
        <v>75</v>
      </c>
      <c r="J32" s="31">
        <f>38/28</f>
        <v>1.3571428571428572</v>
      </c>
      <c r="K32" s="31">
        <f>37/23.3</f>
        <v>1.5879828326180256</v>
      </c>
      <c r="M32" s="31">
        <v>90.042114257812401</v>
      </c>
      <c r="N32" s="31">
        <v>86.761474609375</v>
      </c>
      <c r="P32" s="31">
        <v>470.27587890625</v>
      </c>
      <c r="Q32" s="31">
        <v>321.6552734375</v>
      </c>
      <c r="S32" s="31">
        <v>-51.834106445312401</v>
      </c>
      <c r="T32" s="31">
        <v>-47.36328125</v>
      </c>
      <c r="V32" s="31">
        <v>0.44292392399853497</v>
      </c>
      <c r="W32" s="31">
        <v>0.74397510443716897</v>
      </c>
      <c r="Y32" s="31">
        <v>19.6533203125</v>
      </c>
      <c r="Z32" s="31">
        <v>13.0767822265625</v>
      </c>
    </row>
    <row r="33" spans="1:26">
      <c r="A33" s="31">
        <v>-65</v>
      </c>
      <c r="B33" s="31">
        <v>-60</v>
      </c>
      <c r="D33" s="31">
        <v>268</v>
      </c>
      <c r="E33" s="31">
        <v>186</v>
      </c>
      <c r="G33" s="31">
        <v>125</v>
      </c>
      <c r="H33" s="31">
        <v>50</v>
      </c>
      <c r="J33" s="31">
        <f>50/40</f>
        <v>1.25</v>
      </c>
      <c r="K33" s="31">
        <f>40/20</f>
        <v>2</v>
      </c>
      <c r="M33" s="31">
        <v>94.268798828125</v>
      </c>
      <c r="N33" s="31">
        <v>98.861694335937401</v>
      </c>
      <c r="P33" s="31">
        <v>345.15380859375</v>
      </c>
      <c r="Q33" s="31">
        <v>415.0390625</v>
      </c>
      <c r="S33" s="31">
        <v>-41.748046875</v>
      </c>
      <c r="T33" s="31">
        <v>-57.571411132812401</v>
      </c>
      <c r="V33" s="31">
        <v>0.91051877920892799</v>
      </c>
      <c r="W33" s="31">
        <v>0.60356326219512302</v>
      </c>
      <c r="Y33" s="31">
        <v>10.2691650390625</v>
      </c>
      <c r="Z33" s="31">
        <v>16.2811279296875</v>
      </c>
    </row>
    <row r="34" spans="1:26">
      <c r="A34" s="31">
        <v>-65</v>
      </c>
      <c r="B34" s="31">
        <v>-68</v>
      </c>
      <c r="D34" s="31">
        <v>221</v>
      </c>
      <c r="E34" s="31">
        <v>245</v>
      </c>
      <c r="G34" s="31">
        <v>50</v>
      </c>
      <c r="H34" s="31">
        <v>50</v>
      </c>
      <c r="J34" s="31">
        <f>44/38</f>
        <v>1.1578947368421053</v>
      </c>
      <c r="K34" s="31">
        <f>34/25</f>
        <v>1.36</v>
      </c>
      <c r="M34" s="31">
        <v>92.7886962890625</v>
      </c>
      <c r="N34" s="31">
        <v>86.090087890625</v>
      </c>
      <c r="P34" s="31">
        <v>377.50244140625</v>
      </c>
      <c r="Q34" s="31">
        <v>316.7724609375</v>
      </c>
      <c r="S34" s="31">
        <v>-47.2869873046875</v>
      </c>
      <c r="T34" s="31">
        <v>-50.567626953125</v>
      </c>
      <c r="V34" s="31">
        <v>0.69175375337383105</v>
      </c>
      <c r="W34" s="31">
        <v>0.70036043996370201</v>
      </c>
      <c r="Y34" s="31">
        <v>11.444091796875</v>
      </c>
      <c r="Z34" s="31">
        <v>11.8408203125</v>
      </c>
    </row>
    <row r="35" spans="1:26">
      <c r="A35" s="31">
        <v>-70</v>
      </c>
      <c r="B35" s="31">
        <v>-62</v>
      </c>
      <c r="D35" s="31">
        <v>132</v>
      </c>
      <c r="E35" s="31">
        <v>374</v>
      </c>
      <c r="G35" s="31">
        <v>100</v>
      </c>
      <c r="H35" s="31">
        <v>50</v>
      </c>
      <c r="J35" s="31">
        <f>45/37</f>
        <v>1.2162162162162162</v>
      </c>
      <c r="K35" s="31">
        <f>37/22.4</f>
        <v>1.6517857142857144</v>
      </c>
      <c r="M35" s="31">
        <v>99.3194580078125</v>
      </c>
      <c r="N35" s="31">
        <v>89.2333984375</v>
      </c>
      <c r="P35" s="31">
        <v>375.06103515625</v>
      </c>
      <c r="Q35" s="31">
        <v>284.11865234375</v>
      </c>
      <c r="S35" s="31">
        <v>-52.490234375</v>
      </c>
      <c r="T35" s="31">
        <v>-51.8951416015625</v>
      </c>
      <c r="V35" s="31">
        <v>0.74995301688548399</v>
      </c>
      <c r="W35" s="31">
        <v>0.716030965010233</v>
      </c>
      <c r="Y35" s="31">
        <v>7.26318359375</v>
      </c>
      <c r="Z35" s="31">
        <v>18.98193359375</v>
      </c>
    </row>
    <row r="36" spans="1:26">
      <c r="A36" s="31">
        <v>-67</v>
      </c>
      <c r="B36" s="31">
        <v>-68</v>
      </c>
      <c r="D36" s="31">
        <v>120</v>
      </c>
      <c r="E36" s="31">
        <v>411</v>
      </c>
      <c r="G36" s="31">
        <v>125</v>
      </c>
      <c r="H36" s="31">
        <v>50</v>
      </c>
      <c r="J36" s="31">
        <f>50/41</f>
        <v>1.2195121951219512</v>
      </c>
      <c r="K36" s="31">
        <f>35/24</f>
        <v>1.4583333333333333</v>
      </c>
      <c r="M36" s="31">
        <v>102.96630859375</v>
      </c>
      <c r="N36" s="31">
        <v>84.243774414062401</v>
      </c>
      <c r="P36" s="31">
        <v>449.21875</v>
      </c>
      <c r="Q36" s="31">
        <v>334.16748046875</v>
      </c>
      <c r="S36" s="31">
        <v>-49.6978759765625</v>
      </c>
      <c r="T36" s="31">
        <v>-48.004150390624901</v>
      </c>
      <c r="V36" s="31">
        <v>0.72563823371751801</v>
      </c>
      <c r="W36" s="31">
        <v>0.46596368135817501</v>
      </c>
      <c r="Y36" s="31">
        <v>11.04736328125</v>
      </c>
      <c r="Z36" s="31">
        <v>17.6239013671875</v>
      </c>
    </row>
    <row r="37" spans="1:26">
      <c r="A37" s="31">
        <v>-70</v>
      </c>
      <c r="B37" s="31">
        <v>-67</v>
      </c>
      <c r="D37" s="31">
        <v>163</v>
      </c>
      <c r="E37" s="31">
        <v>205</v>
      </c>
      <c r="G37" s="31">
        <v>125</v>
      </c>
      <c r="H37" s="31">
        <v>75</v>
      </c>
      <c r="J37" s="31">
        <f>38/25</f>
        <v>1.52</v>
      </c>
      <c r="K37" s="31">
        <f>35/26</f>
        <v>1.3461538461538463</v>
      </c>
      <c r="M37" s="31">
        <v>84.472656249999901</v>
      </c>
      <c r="N37" s="31">
        <v>76.934814453125</v>
      </c>
      <c r="P37" s="31">
        <v>335.0830078125</v>
      </c>
      <c r="Q37" s="31">
        <v>274.96337890625</v>
      </c>
      <c r="S37" s="31">
        <v>-45.242309570312401</v>
      </c>
      <c r="T37" s="31">
        <v>-42.205810546875</v>
      </c>
      <c r="V37" s="31">
        <v>0.62669262243750201</v>
      </c>
      <c r="W37" s="31">
        <v>0.65631833206202805</v>
      </c>
      <c r="Y37" s="31">
        <v>18.7530517578125</v>
      </c>
      <c r="Z37" s="31">
        <v>16.1285400390625</v>
      </c>
    </row>
    <row r="38" spans="1:26">
      <c r="A38" s="31">
        <v>-68</v>
      </c>
      <c r="B38" s="31">
        <v>-73</v>
      </c>
      <c r="D38" s="31">
        <v>187</v>
      </c>
      <c r="E38" s="31">
        <v>117.9</v>
      </c>
      <c r="G38" s="31">
        <v>50</v>
      </c>
      <c r="H38" s="31">
        <v>125</v>
      </c>
      <c r="J38" s="31">
        <f>27/15.6</f>
        <v>1.7307692307692308</v>
      </c>
      <c r="K38" s="31">
        <f>40/26</f>
        <v>1.5384615384615385</v>
      </c>
      <c r="M38" s="31">
        <v>76.248168945312401</v>
      </c>
      <c r="N38" s="31">
        <v>94.970703125</v>
      </c>
      <c r="P38" s="31">
        <v>310.05859375</v>
      </c>
      <c r="Q38" s="31">
        <v>365.6005859375</v>
      </c>
      <c r="S38" s="31">
        <v>-48.492431640624901</v>
      </c>
      <c r="T38" s="31">
        <v>-50.8880615234375</v>
      </c>
      <c r="V38" s="31">
        <v>0.59239067239633403</v>
      </c>
      <c r="W38" s="31">
        <v>0.59993288212069695</v>
      </c>
      <c r="Y38" s="31">
        <v>15.7470703125</v>
      </c>
      <c r="Z38" s="31">
        <v>10.543823242187401</v>
      </c>
    </row>
    <row r="39" spans="1:26" ht="15.6">
      <c r="A39" s="34">
        <v>-72</v>
      </c>
      <c r="B39" s="31">
        <v>-65</v>
      </c>
      <c r="D39" s="34">
        <v>202</v>
      </c>
      <c r="E39" s="31">
        <v>335</v>
      </c>
      <c r="G39" s="34">
        <v>75</v>
      </c>
      <c r="H39" s="31">
        <v>75</v>
      </c>
      <c r="J39" s="34">
        <f>39/29</f>
        <v>1.3448275862068966</v>
      </c>
      <c r="K39" s="31">
        <f>38/19</f>
        <v>2</v>
      </c>
      <c r="M39" s="34">
        <v>89.6453857421875</v>
      </c>
      <c r="N39" s="31">
        <v>89.309692382812401</v>
      </c>
      <c r="P39" s="34">
        <v>350.64697265625</v>
      </c>
      <c r="Q39" s="31">
        <v>321.96044921875</v>
      </c>
      <c r="S39" s="34">
        <v>-46.6156005859375</v>
      </c>
      <c r="T39" s="31">
        <v>-50.735473632812401</v>
      </c>
      <c r="V39" s="34">
        <v>0.56819527487411303</v>
      </c>
      <c r="W39" s="31">
        <v>0.55491473637481104</v>
      </c>
      <c r="Y39" s="31">
        <v>18.6920166015625</v>
      </c>
      <c r="Z39" s="31">
        <v>21.820068359375</v>
      </c>
    </row>
    <row r="40" spans="1:26">
      <c r="A40" s="31">
        <v>-71</v>
      </c>
      <c r="B40" s="31">
        <v>-70</v>
      </c>
      <c r="D40" s="31">
        <v>343</v>
      </c>
      <c r="E40" s="31">
        <v>279</v>
      </c>
      <c r="G40" s="31">
        <v>25</v>
      </c>
      <c r="H40" s="31">
        <v>50</v>
      </c>
      <c r="J40" s="31">
        <f>39/33</f>
        <v>1.1818181818181819</v>
      </c>
      <c r="K40" s="31">
        <f>46/36</f>
        <v>1.2777777777777777</v>
      </c>
      <c r="M40" s="31">
        <v>89.874267578125</v>
      </c>
      <c r="N40" s="31">
        <v>95.062255859375</v>
      </c>
      <c r="P40" s="31">
        <v>355.8349609375</v>
      </c>
      <c r="Q40" s="31">
        <v>341.1865234375</v>
      </c>
      <c r="S40" s="31">
        <v>-49.3927001953125</v>
      </c>
      <c r="T40" s="31">
        <v>-47.7752685546875</v>
      </c>
      <c r="V40" s="31">
        <v>0.47248982511530302</v>
      </c>
      <c r="W40" s="31">
        <v>0.89156250000002002</v>
      </c>
      <c r="Y40" s="31">
        <v>22.4456787109375</v>
      </c>
      <c r="Z40" s="31">
        <v>10.467529296875</v>
      </c>
    </row>
    <row r="41" spans="1:26">
      <c r="A41" s="31">
        <v>-78</v>
      </c>
      <c r="B41" s="31">
        <v>-66</v>
      </c>
      <c r="D41" s="31">
        <v>131</v>
      </c>
      <c r="E41" s="31">
        <v>401</v>
      </c>
      <c r="G41" s="31">
        <v>125</v>
      </c>
      <c r="H41" s="31">
        <v>50</v>
      </c>
      <c r="J41" s="31">
        <f>30/28</f>
        <v>1.0714285714285714</v>
      </c>
      <c r="K41" s="31">
        <f>46/32</f>
        <v>1.4375</v>
      </c>
      <c r="M41" s="31">
        <v>81.268310546875</v>
      </c>
      <c r="N41" s="31">
        <v>92.2393798828125</v>
      </c>
      <c r="P41" s="31">
        <v>283.50830078125</v>
      </c>
      <c r="Q41" s="31">
        <v>377.8076171875</v>
      </c>
      <c r="S41" s="31">
        <v>-47.1649169921875</v>
      </c>
      <c r="T41" s="31">
        <v>-44.921875</v>
      </c>
      <c r="V41" s="31">
        <v>0.77166666666664696</v>
      </c>
      <c r="W41" s="31">
        <v>0.55427201061817699</v>
      </c>
      <c r="Y41" s="31">
        <v>18.7835693359375</v>
      </c>
      <c r="Z41" s="31">
        <v>18.3868408203125</v>
      </c>
    </row>
    <row r="42" spans="1:26">
      <c r="A42" s="31">
        <v>-71</v>
      </c>
      <c r="B42" s="31">
        <v>-62</v>
      </c>
      <c r="D42" s="31">
        <v>170</v>
      </c>
      <c r="E42" s="31">
        <v>347</v>
      </c>
      <c r="G42" s="31">
        <v>175</v>
      </c>
      <c r="H42" s="31">
        <v>50</v>
      </c>
      <c r="J42" s="31">
        <f>34/21</f>
        <v>1.6190476190476191</v>
      </c>
      <c r="K42" s="31">
        <f>39/20</f>
        <v>1.95</v>
      </c>
      <c r="M42" s="31">
        <v>83.06884765625</v>
      </c>
      <c r="N42" s="31">
        <v>87.21923828125</v>
      </c>
      <c r="P42" s="31">
        <v>293.27392578125</v>
      </c>
      <c r="Q42" s="31">
        <v>296.0205078125</v>
      </c>
      <c r="S42" s="31">
        <v>-47.8668212890625</v>
      </c>
      <c r="T42" s="31">
        <v>-46.20361328125</v>
      </c>
      <c r="V42" s="31">
        <v>0.60011838099890702</v>
      </c>
      <c r="W42" s="31">
        <v>0.78091989197699196</v>
      </c>
      <c r="Y42" s="31">
        <v>18.2647705078125</v>
      </c>
      <c r="Z42" s="31">
        <v>11.199951171874901</v>
      </c>
    </row>
    <row r="43" spans="1:26">
      <c r="A43" s="31">
        <v>-72</v>
      </c>
      <c r="B43" s="31">
        <v>-71</v>
      </c>
      <c r="D43" s="31">
        <v>181</v>
      </c>
      <c r="E43" s="31">
        <v>365</v>
      </c>
      <c r="G43" s="31">
        <v>75</v>
      </c>
      <c r="H43" s="31">
        <v>50</v>
      </c>
      <c r="J43" s="31">
        <f>29/27</f>
        <v>1.0740740740740742</v>
      </c>
      <c r="K43" s="31">
        <f>29/20</f>
        <v>1.45</v>
      </c>
      <c r="M43" s="31">
        <v>76.8585205078125</v>
      </c>
      <c r="N43" s="31">
        <v>79.055786132812401</v>
      </c>
      <c r="P43" s="31">
        <v>266.41845703125</v>
      </c>
      <c r="Q43" s="31">
        <v>240.78369140625</v>
      </c>
      <c r="S43" s="31">
        <v>-46.9207763671875</v>
      </c>
      <c r="T43" s="31">
        <v>-48.385620117187401</v>
      </c>
      <c r="V43" s="31">
        <v>0.62677160225791695</v>
      </c>
      <c r="W43" s="31">
        <v>0.793571257048995</v>
      </c>
      <c r="Y43" s="31">
        <v>18.539428710937401</v>
      </c>
      <c r="Z43" s="31">
        <v>11.688232421875</v>
      </c>
    </row>
    <row r="44" spans="1:26">
      <c r="A44" s="31">
        <v>-72</v>
      </c>
      <c r="B44" s="31">
        <v>-66</v>
      </c>
      <c r="D44" s="31">
        <v>324</v>
      </c>
      <c r="E44" s="31">
        <v>583</v>
      </c>
      <c r="G44" s="31">
        <v>25</v>
      </c>
      <c r="H44" s="31">
        <v>25</v>
      </c>
      <c r="J44" s="31">
        <f>30/24</f>
        <v>1.25</v>
      </c>
      <c r="K44" s="31">
        <f>2.4</f>
        <v>2.4</v>
      </c>
      <c r="M44" s="31">
        <v>81.35986328125</v>
      </c>
      <c r="N44" s="31">
        <v>73.394775390625</v>
      </c>
      <c r="P44" s="31">
        <v>258.1787109375</v>
      </c>
      <c r="Q44" s="31">
        <v>180.0537109375</v>
      </c>
      <c r="S44" s="31">
        <v>-49.74365234375</v>
      </c>
      <c r="T44" s="31">
        <v>-48.248291015625</v>
      </c>
      <c r="V44" s="31">
        <v>0.66524260395675505</v>
      </c>
      <c r="W44" s="31">
        <v>0.87908096058365004</v>
      </c>
      <c r="Y44" s="31">
        <v>12.5579833984375</v>
      </c>
      <c r="Z44" s="31">
        <v>11.29150390625</v>
      </c>
    </row>
    <row r="45" spans="1:26" ht="15.6">
      <c r="A45" s="34">
        <v>-70</v>
      </c>
      <c r="B45" s="31">
        <v>-67</v>
      </c>
      <c r="D45" s="34">
        <v>145</v>
      </c>
      <c r="E45" s="31">
        <v>359</v>
      </c>
      <c r="G45" s="34">
        <v>50</v>
      </c>
      <c r="H45" s="31">
        <v>50</v>
      </c>
      <c r="J45" s="34">
        <f>35/27</f>
        <v>1.2962962962962963</v>
      </c>
      <c r="K45" s="31">
        <f>33/12.1</f>
        <v>2.7272727272727275</v>
      </c>
      <c r="M45" s="34">
        <v>94.66552734375</v>
      </c>
      <c r="N45" s="31">
        <v>79.864501953125</v>
      </c>
      <c r="P45" s="34">
        <v>342.71240234375</v>
      </c>
      <c r="Q45" s="31">
        <v>255.126953125</v>
      </c>
      <c r="S45" s="34">
        <v>-59.234619140625</v>
      </c>
      <c r="T45" s="31">
        <v>-44.9981689453125</v>
      </c>
      <c r="V45" s="34">
        <v>0.55770662809079796</v>
      </c>
      <c r="W45" s="31">
        <v>0.75953342141318103</v>
      </c>
      <c r="Y45" s="31">
        <v>16.387939453125</v>
      </c>
      <c r="Z45" s="31">
        <v>15.1824951171875</v>
      </c>
    </row>
    <row r="46" spans="1:26">
      <c r="A46" s="31">
        <v>-70</v>
      </c>
      <c r="B46" s="31">
        <v>-62</v>
      </c>
      <c r="D46" s="31">
        <v>140</v>
      </c>
      <c r="E46" s="31">
        <v>99</v>
      </c>
      <c r="G46" s="31">
        <v>100</v>
      </c>
      <c r="H46" s="31">
        <v>150</v>
      </c>
      <c r="J46" s="31">
        <f>32/27</f>
        <v>1.1851851851851851</v>
      </c>
      <c r="K46" s="31">
        <f>44/32</f>
        <v>1.375</v>
      </c>
      <c r="M46" s="31">
        <v>88.134765625</v>
      </c>
      <c r="N46" s="31">
        <v>95.7489013671875</v>
      </c>
      <c r="P46" s="31">
        <v>326.5380859375</v>
      </c>
      <c r="Q46" s="31">
        <v>418.701171875</v>
      </c>
      <c r="S46" s="31">
        <v>-54.5806884765625</v>
      </c>
      <c r="T46" s="31">
        <v>-47.6226806640625</v>
      </c>
      <c r="V46" s="31">
        <v>0.65356118235163696</v>
      </c>
      <c r="W46" s="31">
        <v>0.74123093681916397</v>
      </c>
      <c r="Y46" s="31">
        <v>8.6669921874999698</v>
      </c>
      <c r="Z46" s="31">
        <v>10.009765625</v>
      </c>
    </row>
    <row r="47" spans="1:26">
      <c r="A47" s="31">
        <v>-60</v>
      </c>
      <c r="B47" s="31">
        <v>-65</v>
      </c>
      <c r="D47" s="31">
        <v>102</v>
      </c>
      <c r="E47" s="31">
        <v>294</v>
      </c>
      <c r="G47" s="31">
        <v>100</v>
      </c>
      <c r="H47" s="31">
        <v>75</v>
      </c>
      <c r="J47" s="31">
        <f>40/24</f>
        <v>1.6666666666666667</v>
      </c>
      <c r="K47" s="31">
        <f>45/21</f>
        <v>2.1428571428571428</v>
      </c>
      <c r="M47" s="31">
        <v>98.9227294921875</v>
      </c>
      <c r="N47" s="31">
        <v>92.498779296875</v>
      </c>
      <c r="P47" s="31">
        <v>396.1181640625</v>
      </c>
      <c r="Q47" s="31">
        <v>350.341796875</v>
      </c>
      <c r="S47" s="31">
        <v>-54.74853515625</v>
      </c>
      <c r="T47" s="31">
        <v>-44.73876953125</v>
      </c>
      <c r="V47" s="31">
        <v>0.57526293786307203</v>
      </c>
      <c r="W47" s="31">
        <v>0.76314575515615901</v>
      </c>
      <c r="Y47" s="31">
        <v>12.908935546875</v>
      </c>
      <c r="Z47" s="31">
        <v>9.7503662109375</v>
      </c>
    </row>
    <row r="48" spans="1:26">
      <c r="A48" s="31">
        <v>-68</v>
      </c>
      <c r="B48" s="31">
        <v>-67</v>
      </c>
      <c r="D48" s="31">
        <v>395</v>
      </c>
      <c r="E48" s="31">
        <v>254</v>
      </c>
      <c r="G48" s="31">
        <v>50</v>
      </c>
      <c r="H48" s="31">
        <v>50</v>
      </c>
      <c r="J48" s="31">
        <f>47/36</f>
        <v>1.3055555555555556</v>
      </c>
      <c r="K48" s="31">
        <f>30/18</f>
        <v>1.6666666666666667</v>
      </c>
      <c r="M48" s="31">
        <v>97.0611572265625</v>
      </c>
      <c r="N48" s="31">
        <v>76.0040283203125</v>
      </c>
      <c r="P48" s="31">
        <v>386.962890625</v>
      </c>
      <c r="Q48" s="31">
        <v>304.26025390625</v>
      </c>
      <c r="S48" s="31">
        <v>-47.882080078125</v>
      </c>
      <c r="T48" s="31">
        <v>-46.2799072265625</v>
      </c>
      <c r="V48" s="31">
        <v>0.581642327662791</v>
      </c>
      <c r="W48" s="31">
        <v>0.506927835013954</v>
      </c>
      <c r="Y48" s="31">
        <v>16.5863037109375</v>
      </c>
      <c r="Z48" s="31">
        <v>18.463134765625</v>
      </c>
    </row>
    <row r="49" spans="1:26" ht="15.6">
      <c r="A49" s="34">
        <v>-74</v>
      </c>
      <c r="B49" s="34">
        <v>-73</v>
      </c>
      <c r="D49" s="34">
        <v>208</v>
      </c>
      <c r="E49" s="34">
        <v>155</v>
      </c>
      <c r="G49" s="34">
        <v>75</v>
      </c>
      <c r="H49" s="34">
        <v>100</v>
      </c>
      <c r="J49" s="34">
        <f>28/28</f>
        <v>1</v>
      </c>
      <c r="K49" s="34">
        <f>33/26</f>
        <v>1.2692307692307692</v>
      </c>
      <c r="M49" s="34">
        <v>73.79150390625</v>
      </c>
      <c r="N49" s="34">
        <v>83.496093749999901</v>
      </c>
      <c r="P49" s="34">
        <v>263.671875</v>
      </c>
      <c r="Q49" s="34">
        <v>393.6767578125</v>
      </c>
      <c r="S49" s="34">
        <v>-46.295166015625</v>
      </c>
      <c r="T49" s="34">
        <v>-49.514770507812401</v>
      </c>
      <c r="V49" s="34">
        <v>0.56791559633029398</v>
      </c>
      <c r="W49" s="34">
        <v>0.40318987563422498</v>
      </c>
      <c r="Y49" s="31">
        <v>20.538330078125</v>
      </c>
      <c r="Z49" s="31">
        <v>20.32470703125</v>
      </c>
    </row>
    <row r="50" spans="1:26">
      <c r="B50" s="31">
        <v>-69</v>
      </c>
      <c r="E50" s="31">
        <v>386</v>
      </c>
      <c r="H50" s="31">
        <v>50</v>
      </c>
      <c r="K50" s="31">
        <f>34/28</f>
        <v>1.2142857142857142</v>
      </c>
      <c r="N50" s="31">
        <v>78.9642333984375</v>
      </c>
      <c r="Q50" s="31">
        <v>289.9169921875</v>
      </c>
      <c r="T50" s="31">
        <v>-44.281005859375</v>
      </c>
      <c r="W50" s="31">
        <v>0.63937433719172498</v>
      </c>
      <c r="Z50" s="31">
        <v>18.951416015625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D174"/>
  <sheetViews>
    <sheetView workbookViewId="0">
      <selection activeCell="K14" sqref="K14"/>
    </sheetView>
  </sheetViews>
  <sheetFormatPr defaultColWidth="10.77734375" defaultRowHeight="14.4"/>
  <cols>
    <col min="1" max="16384" width="10.77734375" style="10"/>
  </cols>
  <sheetData>
    <row r="2" spans="1:13" s="13" customFormat="1">
      <c r="A2" s="13" t="s">
        <v>112</v>
      </c>
      <c r="B2" s="13" t="s">
        <v>25</v>
      </c>
      <c r="F2" s="13" t="s">
        <v>24</v>
      </c>
      <c r="I2" s="37"/>
      <c r="J2" s="13" t="s">
        <v>150</v>
      </c>
      <c r="K2" s="13" t="s">
        <v>26</v>
      </c>
    </row>
    <row r="3" spans="1:13" s="13" customFormat="1">
      <c r="B3" s="13" t="s">
        <v>0</v>
      </c>
      <c r="C3" s="13" t="s">
        <v>1</v>
      </c>
      <c r="D3" s="13" t="s">
        <v>2</v>
      </c>
      <c r="F3" s="13" t="s">
        <v>0</v>
      </c>
      <c r="G3" s="13" t="s">
        <v>1</v>
      </c>
      <c r="H3" s="13" t="s">
        <v>2</v>
      </c>
      <c r="I3" s="37"/>
      <c r="K3" s="13" t="s">
        <v>0</v>
      </c>
      <c r="L3" s="13" t="s">
        <v>1</v>
      </c>
      <c r="M3" s="13" t="s">
        <v>2</v>
      </c>
    </row>
    <row r="4" spans="1:13">
      <c r="B4" s="10">
        <v>-69</v>
      </c>
      <c r="C4" s="10">
        <v>-75.5</v>
      </c>
      <c r="D4" s="10">
        <v>-62</v>
      </c>
      <c r="F4" s="10">
        <v>456</v>
      </c>
      <c r="G4" s="10">
        <v>64</v>
      </c>
      <c r="H4" s="10">
        <v>406</v>
      </c>
      <c r="K4" s="10">
        <v>50</v>
      </c>
      <c r="L4" s="10">
        <v>275</v>
      </c>
      <c r="M4" s="10">
        <v>50</v>
      </c>
    </row>
    <row r="5" spans="1:13">
      <c r="B5" s="10">
        <v>-65</v>
      </c>
      <c r="C5" s="10">
        <v>-65</v>
      </c>
      <c r="D5" s="10">
        <v>-73</v>
      </c>
      <c r="F5" s="10">
        <v>383</v>
      </c>
      <c r="G5" s="10">
        <v>461</v>
      </c>
      <c r="H5" s="10">
        <v>197</v>
      </c>
      <c r="K5" s="10">
        <v>50</v>
      </c>
      <c r="L5" s="10">
        <v>50</v>
      </c>
      <c r="M5" s="10">
        <v>75</v>
      </c>
    </row>
    <row r="6" spans="1:13">
      <c r="B6" s="10">
        <v>-68</v>
      </c>
      <c r="C6" s="10">
        <v>-66</v>
      </c>
      <c r="D6" s="10">
        <v>-68</v>
      </c>
      <c r="F6" s="10">
        <v>563</v>
      </c>
      <c r="G6" s="10">
        <v>299</v>
      </c>
      <c r="H6" s="10">
        <v>518</v>
      </c>
      <c r="K6" s="10">
        <v>50</v>
      </c>
      <c r="L6" s="10">
        <v>50</v>
      </c>
      <c r="M6" s="10">
        <v>25</v>
      </c>
    </row>
    <row r="7" spans="1:13">
      <c r="B7" s="10">
        <v>-70</v>
      </c>
      <c r="C7" s="10">
        <v>-65.5</v>
      </c>
      <c r="D7" s="10">
        <v>-70</v>
      </c>
      <c r="F7" s="10">
        <v>452</v>
      </c>
      <c r="G7" s="10">
        <v>365</v>
      </c>
      <c r="H7" s="10">
        <v>362</v>
      </c>
      <c r="K7" s="10">
        <v>25</v>
      </c>
      <c r="L7" s="10">
        <v>50</v>
      </c>
      <c r="M7" s="10">
        <v>50</v>
      </c>
    </row>
    <row r="8" spans="1:13">
      <c r="B8" s="10">
        <v>-67</v>
      </c>
      <c r="C8" s="10">
        <v>-70</v>
      </c>
      <c r="D8" s="10">
        <v>-73</v>
      </c>
      <c r="F8" s="10">
        <v>218</v>
      </c>
      <c r="G8" s="10">
        <v>124</v>
      </c>
      <c r="H8" s="10">
        <v>474</v>
      </c>
      <c r="K8" s="10">
        <v>100</v>
      </c>
      <c r="L8" s="10">
        <v>150</v>
      </c>
      <c r="M8" s="10">
        <v>50</v>
      </c>
    </row>
    <row r="9" spans="1:13">
      <c r="B9" s="10">
        <v>-70</v>
      </c>
      <c r="C9" s="10">
        <v>-68</v>
      </c>
      <c r="D9" s="10">
        <v>-66</v>
      </c>
      <c r="F9" s="10">
        <v>224</v>
      </c>
      <c r="G9" s="10">
        <v>351</v>
      </c>
      <c r="H9" s="10">
        <v>374</v>
      </c>
      <c r="K9" s="10">
        <v>100</v>
      </c>
      <c r="L9" s="10">
        <v>75</v>
      </c>
      <c r="M9" s="10">
        <v>50</v>
      </c>
    </row>
    <row r="10" spans="1:13">
      <c r="B10" s="10">
        <v>-68</v>
      </c>
      <c r="D10" s="10">
        <v>-76.5</v>
      </c>
      <c r="F10" s="10">
        <v>412</v>
      </c>
      <c r="H10" s="10">
        <v>207</v>
      </c>
      <c r="K10" s="10">
        <v>50</v>
      </c>
      <c r="M10" s="10">
        <v>75</v>
      </c>
    </row>
    <row r="11" spans="1:13">
      <c r="C11" s="10">
        <v>-67</v>
      </c>
      <c r="G11" s="10">
        <v>294</v>
      </c>
      <c r="L11" s="10">
        <v>25</v>
      </c>
    </row>
    <row r="12" spans="1:13">
      <c r="B12" s="10">
        <v>-68</v>
      </c>
      <c r="C12" s="10">
        <v>-59</v>
      </c>
      <c r="D12" s="10">
        <v>-76</v>
      </c>
      <c r="F12" s="10">
        <v>356</v>
      </c>
      <c r="G12" s="10">
        <v>291</v>
      </c>
      <c r="H12" s="10">
        <v>305</v>
      </c>
      <c r="K12" s="10">
        <v>50</v>
      </c>
      <c r="L12" s="10">
        <v>75</v>
      </c>
      <c r="M12" s="10">
        <v>75</v>
      </c>
    </row>
    <row r="13" spans="1:13">
      <c r="B13" s="10">
        <v>-64</v>
      </c>
      <c r="C13" s="10">
        <v>-72</v>
      </c>
      <c r="D13" s="10">
        <v>-62</v>
      </c>
      <c r="F13" s="10">
        <v>418</v>
      </c>
      <c r="G13" s="10">
        <v>215</v>
      </c>
      <c r="H13" s="10">
        <v>308</v>
      </c>
      <c r="K13" s="10">
        <v>25</v>
      </c>
      <c r="L13" s="10">
        <v>75</v>
      </c>
      <c r="M13" s="10">
        <v>75</v>
      </c>
    </row>
    <row r="14" spans="1:13">
      <c r="B14" s="10">
        <v>-78</v>
      </c>
      <c r="C14" s="10">
        <v>-63</v>
      </c>
      <c r="D14" s="10">
        <v>-69</v>
      </c>
      <c r="F14" s="10">
        <v>239</v>
      </c>
      <c r="G14" s="10">
        <v>440</v>
      </c>
      <c r="H14" s="10">
        <v>346</v>
      </c>
      <c r="K14" s="10">
        <v>125</v>
      </c>
      <c r="L14" s="10">
        <v>25</v>
      </c>
      <c r="M14" s="10">
        <v>25</v>
      </c>
    </row>
    <row r="15" spans="1:13">
      <c r="B15" s="10">
        <v>-66</v>
      </c>
      <c r="C15" s="10">
        <v>-65</v>
      </c>
      <c r="D15" s="10">
        <v>-60</v>
      </c>
      <c r="F15" s="10">
        <v>91</v>
      </c>
      <c r="G15" s="10">
        <v>360</v>
      </c>
      <c r="H15" s="10">
        <v>494</v>
      </c>
      <c r="K15" s="10">
        <v>175</v>
      </c>
      <c r="L15" s="10">
        <v>50</v>
      </c>
      <c r="M15" s="10">
        <v>25</v>
      </c>
    </row>
    <row r="16" spans="1:13">
      <c r="B16" s="10">
        <v>-73</v>
      </c>
      <c r="C16" s="10">
        <v>-65</v>
      </c>
      <c r="D16" s="10">
        <v>-64</v>
      </c>
      <c r="F16" s="10">
        <v>432</v>
      </c>
      <c r="G16" s="10">
        <v>195</v>
      </c>
      <c r="H16" s="10">
        <v>167</v>
      </c>
      <c r="K16" s="10">
        <v>25</v>
      </c>
      <c r="L16" s="10">
        <v>125</v>
      </c>
      <c r="M16" s="10">
        <v>75</v>
      </c>
    </row>
    <row r="17" spans="2:13">
      <c r="C17" s="10">
        <v>-65</v>
      </c>
      <c r="G17" s="10">
        <v>327</v>
      </c>
      <c r="L17" s="10">
        <v>50</v>
      </c>
    </row>
    <row r="18" spans="2:13">
      <c r="B18" s="10">
        <v>-66</v>
      </c>
      <c r="D18" s="10">
        <v>-75</v>
      </c>
      <c r="F18" s="10">
        <v>344</v>
      </c>
      <c r="H18" s="10">
        <v>66.8</v>
      </c>
      <c r="K18" s="10">
        <v>25</v>
      </c>
      <c r="M18" s="10">
        <v>175</v>
      </c>
    </row>
    <row r="19" spans="2:13">
      <c r="B19" s="10">
        <v>-67.5</v>
      </c>
      <c r="C19" s="10">
        <v>-66</v>
      </c>
      <c r="D19" s="10">
        <v>-66</v>
      </c>
      <c r="F19" s="10">
        <v>349</v>
      </c>
      <c r="G19" s="10">
        <v>447</v>
      </c>
      <c r="H19" s="10">
        <v>102</v>
      </c>
      <c r="K19" s="10">
        <v>50</v>
      </c>
      <c r="L19" s="10">
        <v>50</v>
      </c>
      <c r="M19" s="10">
        <v>250</v>
      </c>
    </row>
    <row r="20" spans="2:13">
      <c r="B20" s="10">
        <v>-65.5</v>
      </c>
      <c r="C20" s="10">
        <v>-66</v>
      </c>
      <c r="D20" s="10">
        <v>-66</v>
      </c>
      <c r="F20" s="10">
        <v>441</v>
      </c>
      <c r="G20" s="10">
        <v>275</v>
      </c>
      <c r="H20" s="10">
        <v>146</v>
      </c>
      <c r="K20" s="10">
        <v>25</v>
      </c>
      <c r="L20" s="10">
        <v>50</v>
      </c>
      <c r="M20" s="10">
        <v>175</v>
      </c>
    </row>
    <row r="21" spans="2:13">
      <c r="B21" s="10">
        <v>-74</v>
      </c>
      <c r="C21" s="10">
        <v>-74.5</v>
      </c>
      <c r="D21" s="10">
        <v>-74</v>
      </c>
      <c r="F21" s="10">
        <v>251</v>
      </c>
      <c r="G21" s="10">
        <v>181.7</v>
      </c>
      <c r="H21" s="10">
        <v>78</v>
      </c>
      <c r="K21" s="10">
        <v>50</v>
      </c>
      <c r="L21" s="10">
        <v>50</v>
      </c>
      <c r="M21" s="10">
        <v>225</v>
      </c>
    </row>
    <row r="22" spans="2:13">
      <c r="B22" s="10">
        <v>-68</v>
      </c>
      <c r="C22" s="10">
        <v>-75</v>
      </c>
      <c r="D22" s="10">
        <v>-66</v>
      </c>
      <c r="F22" s="10">
        <v>250</v>
      </c>
      <c r="G22" s="10">
        <v>157</v>
      </c>
      <c r="H22" s="10">
        <v>228</v>
      </c>
      <c r="K22" s="10">
        <v>75</v>
      </c>
      <c r="L22" s="10">
        <v>125</v>
      </c>
      <c r="M22" s="10">
        <v>50</v>
      </c>
    </row>
    <row r="23" spans="2:13">
      <c r="C23" s="10">
        <v>-69</v>
      </c>
      <c r="D23" s="10">
        <v>-66</v>
      </c>
      <c r="G23" s="10">
        <v>278</v>
      </c>
      <c r="H23" s="10">
        <v>186</v>
      </c>
      <c r="L23" s="10">
        <v>50</v>
      </c>
      <c r="M23" s="10">
        <v>100</v>
      </c>
    </row>
    <row r="24" spans="2:13">
      <c r="B24" s="10">
        <v>-64</v>
      </c>
      <c r="C24" s="10">
        <v>-70</v>
      </c>
      <c r="D24" s="10">
        <v>-71</v>
      </c>
      <c r="F24" s="10">
        <v>553</v>
      </c>
      <c r="G24" s="10">
        <v>236</v>
      </c>
      <c r="H24" s="10">
        <v>108</v>
      </c>
      <c r="K24" s="10">
        <v>25</v>
      </c>
      <c r="L24" s="10">
        <v>100</v>
      </c>
      <c r="M24" s="10">
        <v>150</v>
      </c>
    </row>
    <row r="25" spans="2:13">
      <c r="B25" s="10">
        <v>-65</v>
      </c>
      <c r="C25" s="10">
        <v>-68</v>
      </c>
      <c r="D25" s="10">
        <v>-67</v>
      </c>
      <c r="F25" s="10">
        <v>402</v>
      </c>
      <c r="G25" s="10">
        <v>339</v>
      </c>
      <c r="H25" s="10">
        <v>71</v>
      </c>
      <c r="K25" s="10">
        <v>25</v>
      </c>
      <c r="L25" s="10">
        <v>125</v>
      </c>
      <c r="M25" s="10">
        <v>125</v>
      </c>
    </row>
    <row r="26" spans="2:13">
      <c r="B26" s="10">
        <v>-64</v>
      </c>
      <c r="C26" s="10">
        <v>-60</v>
      </c>
      <c r="F26" s="10">
        <v>227</v>
      </c>
      <c r="G26" s="10">
        <v>189</v>
      </c>
      <c r="K26" s="10">
        <v>50</v>
      </c>
      <c r="L26" s="10">
        <v>100</v>
      </c>
    </row>
    <row r="27" spans="2:13">
      <c r="B27" s="10">
        <v>-65</v>
      </c>
      <c r="D27" s="10">
        <v>-70</v>
      </c>
      <c r="F27" s="10">
        <v>528</v>
      </c>
      <c r="H27" s="10">
        <v>138</v>
      </c>
      <c r="K27" s="10">
        <v>50</v>
      </c>
      <c r="M27" s="10">
        <v>75</v>
      </c>
    </row>
    <row r="28" spans="2:13">
      <c r="B28" s="10">
        <v>-64</v>
      </c>
      <c r="D28" s="10">
        <v>-69</v>
      </c>
      <c r="F28" s="10">
        <v>288</v>
      </c>
      <c r="H28" s="10">
        <v>99.3</v>
      </c>
      <c r="K28" s="10">
        <v>50</v>
      </c>
      <c r="M28" s="10">
        <v>225</v>
      </c>
    </row>
    <row r="29" spans="2:13">
      <c r="D29" s="10">
        <v>-65</v>
      </c>
      <c r="H29" s="10">
        <v>248</v>
      </c>
      <c r="M29" s="10">
        <v>150</v>
      </c>
    </row>
    <row r="30" spans="2:13">
      <c r="D30" s="10">
        <v>-70.599999999999994</v>
      </c>
      <c r="H30" s="10">
        <v>100</v>
      </c>
      <c r="M30" s="10">
        <v>200</v>
      </c>
    </row>
    <row r="31" spans="2:13">
      <c r="D31" s="10">
        <v>-70</v>
      </c>
      <c r="H31" s="10">
        <v>200</v>
      </c>
      <c r="M31" s="10">
        <v>100</v>
      </c>
    </row>
    <row r="32" spans="2:13">
      <c r="D32" s="10">
        <v>-67</v>
      </c>
      <c r="H32" s="10">
        <v>164</v>
      </c>
      <c r="M32" s="10">
        <v>75</v>
      </c>
    </row>
    <row r="33" spans="1:24">
      <c r="D33" s="10">
        <v>-65</v>
      </c>
      <c r="H33" s="10">
        <v>99</v>
      </c>
      <c r="M33" s="10">
        <v>225</v>
      </c>
    </row>
    <row r="36" spans="1:24" s="13" customFormat="1">
      <c r="A36" s="13" t="s">
        <v>151</v>
      </c>
      <c r="B36" s="13" t="s">
        <v>51</v>
      </c>
    </row>
    <row r="37" spans="1:24" s="13" customFormat="1">
      <c r="B37" s="13" t="s">
        <v>0</v>
      </c>
    </row>
    <row r="38" spans="1:24" s="13" customFormat="1">
      <c r="B38" s="13" t="s">
        <v>27</v>
      </c>
      <c r="C38" s="13" t="s">
        <v>28</v>
      </c>
      <c r="D38" s="13" t="s">
        <v>30</v>
      </c>
      <c r="E38" s="13" t="s">
        <v>31</v>
      </c>
      <c r="F38" s="13" t="s">
        <v>32</v>
      </c>
      <c r="G38" s="13" t="s">
        <v>33</v>
      </c>
      <c r="H38" s="13" t="s">
        <v>34</v>
      </c>
      <c r="I38" s="13" t="s">
        <v>35</v>
      </c>
      <c r="J38" s="13" t="s">
        <v>36</v>
      </c>
      <c r="K38" s="13" t="s">
        <v>37</v>
      </c>
      <c r="L38" s="13" t="s">
        <v>38</v>
      </c>
      <c r="M38" s="13" t="s">
        <v>39</v>
      </c>
      <c r="N38" s="13" t="s">
        <v>40</v>
      </c>
      <c r="O38" s="13" t="s">
        <v>41</v>
      </c>
      <c r="P38" s="13" t="s">
        <v>42</v>
      </c>
      <c r="Q38" s="13" t="s">
        <v>43</v>
      </c>
      <c r="R38" s="13" t="s">
        <v>44</v>
      </c>
      <c r="S38" s="13" t="s">
        <v>45</v>
      </c>
      <c r="T38" s="13" t="s">
        <v>46</v>
      </c>
      <c r="U38" s="13" t="s">
        <v>47</v>
      </c>
      <c r="V38" s="13" t="s">
        <v>48</v>
      </c>
      <c r="W38" s="13" t="s">
        <v>49</v>
      </c>
      <c r="X38" s="13" t="s">
        <v>52</v>
      </c>
    </row>
    <row r="39" spans="1:24">
      <c r="B39" s="10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</row>
    <row r="40" spans="1:24">
      <c r="B40" s="10">
        <v>25</v>
      </c>
      <c r="C40" s="29">
        <v>1</v>
      </c>
      <c r="D40" s="29">
        <v>1</v>
      </c>
      <c r="E40" s="29">
        <v>0</v>
      </c>
      <c r="F40" s="29">
        <v>7</v>
      </c>
      <c r="G40" s="29">
        <v>0</v>
      </c>
      <c r="H40" s="29">
        <v>0</v>
      </c>
      <c r="I40" s="29">
        <v>1</v>
      </c>
      <c r="J40" s="29">
        <v>0</v>
      </c>
      <c r="K40" s="29">
        <v>1</v>
      </c>
      <c r="L40" s="29">
        <v>0</v>
      </c>
      <c r="M40" s="29">
        <v>0</v>
      </c>
      <c r="N40" s="29">
        <v>3</v>
      </c>
      <c r="O40" s="29">
        <v>1</v>
      </c>
      <c r="P40" s="29">
        <v>0</v>
      </c>
      <c r="Q40" s="29">
        <v>1</v>
      </c>
      <c r="R40" s="29">
        <v>0</v>
      </c>
      <c r="S40" s="29">
        <v>0</v>
      </c>
      <c r="T40" s="29">
        <v>3</v>
      </c>
      <c r="U40" s="29">
        <v>3</v>
      </c>
      <c r="V40" s="29">
        <v>0</v>
      </c>
      <c r="W40" s="29">
        <v>1</v>
      </c>
      <c r="X40" s="29">
        <v>0</v>
      </c>
    </row>
    <row r="41" spans="1:24">
      <c r="B41" s="10">
        <v>50</v>
      </c>
      <c r="C41" s="29">
        <v>9</v>
      </c>
      <c r="D41" s="29">
        <v>4</v>
      </c>
      <c r="E41" s="29">
        <v>3</v>
      </c>
      <c r="F41" s="29">
        <v>15</v>
      </c>
      <c r="G41" s="29">
        <v>0</v>
      </c>
      <c r="H41" s="29">
        <v>0</v>
      </c>
      <c r="I41" s="29">
        <v>5</v>
      </c>
      <c r="J41" s="29">
        <v>3</v>
      </c>
      <c r="K41" s="29">
        <v>7</v>
      </c>
      <c r="L41" s="29">
        <v>0</v>
      </c>
      <c r="M41" s="29">
        <v>0</v>
      </c>
      <c r="N41" s="29">
        <v>7</v>
      </c>
      <c r="O41" s="29">
        <v>7</v>
      </c>
      <c r="P41" s="29">
        <v>2</v>
      </c>
      <c r="Q41" s="29">
        <v>6</v>
      </c>
      <c r="R41" s="29">
        <v>3</v>
      </c>
      <c r="S41" s="29">
        <v>0</v>
      </c>
      <c r="T41" s="29">
        <v>10</v>
      </c>
      <c r="U41" s="29">
        <v>10</v>
      </c>
      <c r="V41" s="29">
        <v>0</v>
      </c>
      <c r="W41" s="29">
        <v>9</v>
      </c>
      <c r="X41" s="29">
        <v>4</v>
      </c>
    </row>
    <row r="42" spans="1:24">
      <c r="B42" s="10">
        <v>75</v>
      </c>
      <c r="C42" s="29">
        <v>10</v>
      </c>
      <c r="D42" s="29">
        <v>7</v>
      </c>
      <c r="E42" s="29">
        <v>6</v>
      </c>
      <c r="F42" s="29">
        <v>21</v>
      </c>
      <c r="G42" s="29">
        <v>1</v>
      </c>
      <c r="H42" s="29">
        <v>0</v>
      </c>
      <c r="I42" s="29">
        <v>11</v>
      </c>
      <c r="J42" s="29">
        <v>8</v>
      </c>
      <c r="K42" s="29">
        <v>11</v>
      </c>
      <c r="L42" s="29">
        <v>0</v>
      </c>
      <c r="M42" s="29">
        <v>0</v>
      </c>
      <c r="N42" s="29">
        <v>9</v>
      </c>
      <c r="O42" s="29">
        <v>10</v>
      </c>
      <c r="P42" s="29">
        <v>6</v>
      </c>
      <c r="Q42" s="29">
        <v>9</v>
      </c>
      <c r="R42" s="29">
        <v>12</v>
      </c>
      <c r="S42" s="29">
        <v>1</v>
      </c>
      <c r="T42" s="29">
        <v>14</v>
      </c>
      <c r="U42" s="29">
        <v>17</v>
      </c>
      <c r="V42" s="29">
        <v>3</v>
      </c>
      <c r="W42" s="29">
        <v>10</v>
      </c>
      <c r="X42" s="29">
        <v>13</v>
      </c>
    </row>
    <row r="43" spans="1:24">
      <c r="B43" s="10">
        <v>100</v>
      </c>
      <c r="C43" s="29">
        <v>16</v>
      </c>
      <c r="D43" s="29">
        <v>8</v>
      </c>
      <c r="E43" s="29">
        <v>9</v>
      </c>
      <c r="F43" s="29">
        <v>24</v>
      </c>
      <c r="G43" s="29">
        <v>1</v>
      </c>
      <c r="H43" s="29">
        <v>2</v>
      </c>
      <c r="I43" s="29">
        <v>11</v>
      </c>
      <c r="J43" s="29">
        <v>12</v>
      </c>
      <c r="K43" s="29">
        <v>13</v>
      </c>
      <c r="L43" s="29">
        <v>0</v>
      </c>
      <c r="M43" s="29">
        <v>0</v>
      </c>
      <c r="N43" s="29">
        <v>10</v>
      </c>
      <c r="O43" s="29">
        <v>12</v>
      </c>
      <c r="P43" s="29">
        <v>9</v>
      </c>
      <c r="Q43" s="29">
        <v>13</v>
      </c>
      <c r="R43" s="29">
        <v>21</v>
      </c>
      <c r="S43" s="29">
        <v>5</v>
      </c>
      <c r="T43" s="29">
        <v>16</v>
      </c>
      <c r="U43" s="29">
        <v>20</v>
      </c>
      <c r="V43" s="29">
        <v>6</v>
      </c>
      <c r="W43" s="29">
        <v>13</v>
      </c>
      <c r="X43" s="29">
        <v>13</v>
      </c>
    </row>
    <row r="44" spans="1:24">
      <c r="B44" s="10">
        <v>125</v>
      </c>
      <c r="C44" s="29">
        <v>20</v>
      </c>
      <c r="D44" s="29">
        <v>11</v>
      </c>
      <c r="E44" s="29">
        <v>12</v>
      </c>
      <c r="F44" s="29">
        <v>27</v>
      </c>
      <c r="G44" s="29">
        <v>3</v>
      </c>
      <c r="H44" s="29">
        <v>3</v>
      </c>
      <c r="I44" s="29">
        <v>16</v>
      </c>
      <c r="J44" s="29">
        <v>15</v>
      </c>
      <c r="K44" s="29">
        <v>15</v>
      </c>
      <c r="L44" s="29">
        <v>1</v>
      </c>
      <c r="M44" s="29">
        <v>0</v>
      </c>
      <c r="N44" s="29">
        <v>11</v>
      </c>
      <c r="O44" s="29">
        <v>13</v>
      </c>
      <c r="P44" s="29">
        <v>13</v>
      </c>
      <c r="Q44" s="29">
        <v>16</v>
      </c>
      <c r="R44" s="29">
        <v>28</v>
      </c>
      <c r="S44" s="29">
        <v>10</v>
      </c>
      <c r="T44" s="29">
        <v>18</v>
      </c>
      <c r="U44" s="29">
        <v>20</v>
      </c>
      <c r="V44" s="29">
        <v>9</v>
      </c>
      <c r="W44" s="29">
        <v>16</v>
      </c>
      <c r="X44" s="29">
        <v>20</v>
      </c>
    </row>
    <row r="45" spans="1:24">
      <c r="B45" s="10">
        <v>150</v>
      </c>
      <c r="C45" s="29">
        <v>21</v>
      </c>
      <c r="D45" s="29">
        <v>14</v>
      </c>
      <c r="E45" s="29">
        <v>16</v>
      </c>
      <c r="F45" s="29">
        <v>25</v>
      </c>
      <c r="G45" s="29">
        <v>3</v>
      </c>
      <c r="H45" s="29">
        <v>3</v>
      </c>
      <c r="I45" s="29">
        <v>22</v>
      </c>
      <c r="J45" s="29">
        <v>18</v>
      </c>
      <c r="K45" s="29">
        <v>14</v>
      </c>
      <c r="L45" s="29">
        <v>1</v>
      </c>
      <c r="M45" s="29">
        <v>0</v>
      </c>
      <c r="N45" s="29">
        <v>14</v>
      </c>
      <c r="O45" s="29">
        <v>14</v>
      </c>
      <c r="P45" s="29">
        <v>17</v>
      </c>
      <c r="Q45" s="29">
        <v>17</v>
      </c>
      <c r="R45" s="29">
        <v>27</v>
      </c>
      <c r="S45" s="29">
        <v>14</v>
      </c>
      <c r="T45" s="29">
        <v>19</v>
      </c>
      <c r="U45" s="29">
        <v>25</v>
      </c>
      <c r="V45" s="29">
        <v>15</v>
      </c>
      <c r="W45" s="29">
        <v>12</v>
      </c>
      <c r="X45" s="29">
        <v>22</v>
      </c>
    </row>
    <row r="46" spans="1:24">
      <c r="B46" s="10">
        <v>175</v>
      </c>
      <c r="C46" s="29">
        <v>23</v>
      </c>
      <c r="D46" s="29">
        <v>13</v>
      </c>
      <c r="E46" s="29">
        <v>16</v>
      </c>
      <c r="F46" s="29">
        <v>27</v>
      </c>
      <c r="G46" s="29">
        <v>4</v>
      </c>
      <c r="H46" s="29">
        <v>4</v>
      </c>
      <c r="I46" s="29">
        <v>21</v>
      </c>
      <c r="J46" s="29">
        <v>20</v>
      </c>
      <c r="K46" s="29">
        <v>13</v>
      </c>
      <c r="L46" s="29">
        <v>3</v>
      </c>
      <c r="M46" s="29">
        <v>1</v>
      </c>
      <c r="N46" s="29">
        <v>15</v>
      </c>
      <c r="O46" s="29">
        <v>16</v>
      </c>
      <c r="P46" s="29">
        <v>20</v>
      </c>
      <c r="Q46" s="29">
        <v>19</v>
      </c>
      <c r="R46" s="29">
        <v>30</v>
      </c>
      <c r="S46" s="29">
        <v>19</v>
      </c>
      <c r="T46" s="29">
        <v>21</v>
      </c>
      <c r="U46" s="29">
        <v>22</v>
      </c>
      <c r="V46" s="29">
        <v>16</v>
      </c>
      <c r="W46" s="29">
        <v>13</v>
      </c>
      <c r="X46" s="29">
        <v>24</v>
      </c>
    </row>
    <row r="47" spans="1:24">
      <c r="B47" s="10">
        <v>200</v>
      </c>
      <c r="C47" s="29">
        <v>25</v>
      </c>
      <c r="D47" s="29">
        <v>11</v>
      </c>
      <c r="E47" s="29">
        <v>17</v>
      </c>
      <c r="F47" s="29">
        <v>24</v>
      </c>
      <c r="G47" s="29">
        <v>5</v>
      </c>
      <c r="H47" s="29">
        <v>4</v>
      </c>
      <c r="I47" s="29">
        <v>27</v>
      </c>
      <c r="J47" s="29">
        <v>23</v>
      </c>
      <c r="K47" s="29">
        <v>11</v>
      </c>
      <c r="L47" s="29">
        <v>3</v>
      </c>
      <c r="M47" s="29">
        <v>1</v>
      </c>
      <c r="N47" s="29">
        <v>15</v>
      </c>
      <c r="O47" s="29">
        <v>16</v>
      </c>
      <c r="P47" s="29">
        <v>22</v>
      </c>
      <c r="Q47" s="29">
        <v>21</v>
      </c>
      <c r="R47" s="29">
        <v>42</v>
      </c>
      <c r="S47" s="29">
        <v>21</v>
      </c>
      <c r="T47" s="29">
        <v>17</v>
      </c>
      <c r="U47" s="29">
        <v>22</v>
      </c>
      <c r="V47" s="29">
        <v>15</v>
      </c>
      <c r="W47" s="29">
        <v>9</v>
      </c>
      <c r="X47" s="29">
        <v>26</v>
      </c>
    </row>
    <row r="48" spans="1:24">
      <c r="B48" s="10">
        <v>225</v>
      </c>
      <c r="C48" s="29">
        <v>26</v>
      </c>
      <c r="D48" s="29">
        <v>9</v>
      </c>
      <c r="E48" s="29">
        <v>17</v>
      </c>
      <c r="F48" s="29">
        <v>27</v>
      </c>
      <c r="G48" s="29">
        <v>5</v>
      </c>
      <c r="H48" s="29">
        <v>5</v>
      </c>
      <c r="I48" s="29">
        <v>15</v>
      </c>
      <c r="J48" s="29">
        <v>27</v>
      </c>
      <c r="K48" s="29">
        <v>5</v>
      </c>
      <c r="L48" s="29">
        <v>6</v>
      </c>
      <c r="M48" s="29">
        <v>3</v>
      </c>
      <c r="N48" s="29">
        <v>18</v>
      </c>
      <c r="O48" s="29">
        <v>17</v>
      </c>
      <c r="P48" s="29">
        <v>23</v>
      </c>
      <c r="Q48" s="29">
        <v>22</v>
      </c>
      <c r="R48" s="29">
        <v>31</v>
      </c>
      <c r="S48" s="29">
        <v>26</v>
      </c>
      <c r="T48" s="29">
        <v>20</v>
      </c>
      <c r="U48" s="29">
        <v>18</v>
      </c>
      <c r="V48" s="29">
        <v>18</v>
      </c>
      <c r="W48" s="29">
        <v>11</v>
      </c>
      <c r="X48" s="29">
        <v>28</v>
      </c>
    </row>
    <row r="49" spans="2:24">
      <c r="B49" s="10">
        <v>250</v>
      </c>
      <c r="C49" s="29">
        <v>28</v>
      </c>
      <c r="D49" s="29">
        <v>8</v>
      </c>
      <c r="E49" s="29">
        <v>11</v>
      </c>
      <c r="F49" s="29">
        <v>22</v>
      </c>
      <c r="G49" s="29">
        <v>6</v>
      </c>
      <c r="H49" s="29">
        <v>5</v>
      </c>
      <c r="I49" s="29">
        <v>23</v>
      </c>
      <c r="J49" s="29">
        <v>26</v>
      </c>
      <c r="K49" s="29">
        <v>6</v>
      </c>
      <c r="L49" s="29">
        <v>7</v>
      </c>
      <c r="M49" s="29">
        <v>4</v>
      </c>
      <c r="N49" s="29">
        <v>15</v>
      </c>
      <c r="O49" s="29">
        <v>19</v>
      </c>
      <c r="P49" s="29">
        <v>25</v>
      </c>
      <c r="Q49" s="29">
        <v>24</v>
      </c>
      <c r="R49" s="29">
        <v>30</v>
      </c>
      <c r="S49" s="29">
        <v>28</v>
      </c>
      <c r="T49" s="29">
        <v>17</v>
      </c>
      <c r="U49" s="29">
        <v>12</v>
      </c>
      <c r="V49" s="29">
        <v>16</v>
      </c>
      <c r="W49" s="29">
        <v>11</v>
      </c>
      <c r="X49" s="29">
        <v>29</v>
      </c>
    </row>
    <row r="50" spans="2:24">
      <c r="B50" s="10">
        <v>275</v>
      </c>
      <c r="C50" s="29">
        <v>29</v>
      </c>
      <c r="D50" s="29">
        <v>7</v>
      </c>
      <c r="E50" s="29">
        <v>9</v>
      </c>
      <c r="F50" s="29">
        <v>25</v>
      </c>
      <c r="G50" s="29">
        <v>6</v>
      </c>
      <c r="H50" s="29">
        <v>5</v>
      </c>
      <c r="I50" s="29">
        <v>9</v>
      </c>
      <c r="J50" s="29">
        <v>28</v>
      </c>
      <c r="K50" s="29">
        <v>7</v>
      </c>
      <c r="L50" s="29">
        <v>9</v>
      </c>
      <c r="M50" s="29">
        <v>7</v>
      </c>
      <c r="N50" s="29">
        <v>16</v>
      </c>
      <c r="O50" s="29">
        <v>18</v>
      </c>
      <c r="P50" s="29">
        <v>27</v>
      </c>
      <c r="Q50" s="29">
        <v>24</v>
      </c>
      <c r="R50" s="29">
        <v>28</v>
      </c>
      <c r="S50" s="29">
        <v>28</v>
      </c>
      <c r="T50" s="29">
        <v>18</v>
      </c>
      <c r="U50" s="29">
        <v>10</v>
      </c>
      <c r="V50" s="29">
        <v>17</v>
      </c>
      <c r="W50" s="29">
        <v>9</v>
      </c>
      <c r="X50" s="29">
        <v>30</v>
      </c>
    </row>
    <row r="51" spans="2:24">
      <c r="B51" s="10">
        <v>300</v>
      </c>
      <c r="C51" s="29">
        <v>30</v>
      </c>
      <c r="D51" s="29">
        <v>4</v>
      </c>
      <c r="E51" s="29">
        <v>5</v>
      </c>
      <c r="F51" s="29">
        <v>24</v>
      </c>
      <c r="G51" s="29">
        <v>6</v>
      </c>
      <c r="H51" s="29">
        <v>5</v>
      </c>
      <c r="I51" s="29">
        <v>7</v>
      </c>
      <c r="J51" s="29">
        <v>29</v>
      </c>
      <c r="K51" s="29">
        <v>7</v>
      </c>
      <c r="L51" s="29">
        <v>9</v>
      </c>
      <c r="M51" s="29">
        <v>8</v>
      </c>
      <c r="N51" s="29">
        <v>16</v>
      </c>
      <c r="O51" s="29">
        <v>19</v>
      </c>
      <c r="P51" s="29">
        <v>28</v>
      </c>
      <c r="Q51" s="29">
        <v>26</v>
      </c>
      <c r="R51" s="29">
        <v>14</v>
      </c>
      <c r="S51" s="29">
        <v>31</v>
      </c>
      <c r="T51" s="29">
        <v>15</v>
      </c>
      <c r="U51" s="29">
        <v>8</v>
      </c>
      <c r="V51" s="29">
        <v>21</v>
      </c>
      <c r="W51" s="29">
        <v>8</v>
      </c>
      <c r="X51" s="29">
        <v>29</v>
      </c>
    </row>
    <row r="52" spans="2:24">
      <c r="B52" s="10">
        <v>325</v>
      </c>
      <c r="C52" s="29">
        <v>32</v>
      </c>
      <c r="D52" s="29">
        <v>4</v>
      </c>
      <c r="E52" s="29">
        <v>5</v>
      </c>
      <c r="F52" s="29">
        <v>23</v>
      </c>
      <c r="G52" s="29">
        <v>4</v>
      </c>
      <c r="H52" s="29">
        <v>5</v>
      </c>
      <c r="I52" s="29">
        <v>6</v>
      </c>
      <c r="J52" s="29">
        <v>28</v>
      </c>
      <c r="K52" s="29">
        <v>6</v>
      </c>
      <c r="L52" s="29">
        <v>7</v>
      </c>
      <c r="M52" s="29">
        <v>11</v>
      </c>
      <c r="N52" s="29">
        <v>15</v>
      </c>
      <c r="O52" s="29">
        <v>17</v>
      </c>
      <c r="P52" s="29">
        <v>29</v>
      </c>
      <c r="Q52" s="29">
        <v>26</v>
      </c>
      <c r="R52" s="29">
        <v>10</v>
      </c>
      <c r="S52" s="29">
        <v>34</v>
      </c>
      <c r="T52" s="29">
        <v>10</v>
      </c>
      <c r="U52" s="29">
        <v>9</v>
      </c>
      <c r="V52" s="29">
        <v>13</v>
      </c>
      <c r="W52" s="29">
        <v>8</v>
      </c>
      <c r="X52" s="29">
        <v>32</v>
      </c>
    </row>
    <row r="53" spans="2:24">
      <c r="B53" s="10">
        <v>350</v>
      </c>
      <c r="C53" s="29">
        <v>32</v>
      </c>
      <c r="D53" s="29">
        <v>3</v>
      </c>
      <c r="E53" s="29">
        <v>4</v>
      </c>
      <c r="F53" s="29">
        <v>22</v>
      </c>
      <c r="G53" s="29">
        <v>5</v>
      </c>
      <c r="H53" s="29">
        <v>5</v>
      </c>
      <c r="I53" s="29">
        <v>5</v>
      </c>
      <c r="J53" s="29">
        <v>28</v>
      </c>
      <c r="K53" s="29">
        <v>7</v>
      </c>
      <c r="L53" s="29">
        <v>11</v>
      </c>
      <c r="M53" s="29">
        <v>19</v>
      </c>
      <c r="N53" s="29">
        <v>17</v>
      </c>
      <c r="O53" s="29">
        <v>17</v>
      </c>
      <c r="P53" s="29">
        <v>30</v>
      </c>
      <c r="Q53" s="29">
        <v>26</v>
      </c>
      <c r="R53" s="29">
        <v>9</v>
      </c>
      <c r="S53" s="29">
        <v>36</v>
      </c>
      <c r="T53" s="29">
        <v>8</v>
      </c>
      <c r="U53" s="29">
        <v>7</v>
      </c>
      <c r="V53" s="29">
        <v>14</v>
      </c>
      <c r="W53" s="29">
        <v>7</v>
      </c>
      <c r="X53" s="29">
        <v>26</v>
      </c>
    </row>
    <row r="54" spans="2:24">
      <c r="B54" s="10">
        <v>375</v>
      </c>
      <c r="C54" s="29">
        <v>33</v>
      </c>
      <c r="D54" s="29">
        <v>2</v>
      </c>
      <c r="E54" s="29">
        <v>3</v>
      </c>
      <c r="F54" s="29">
        <v>14</v>
      </c>
      <c r="G54" s="29">
        <v>4</v>
      </c>
      <c r="H54" s="29">
        <v>4</v>
      </c>
      <c r="I54" s="29">
        <v>4</v>
      </c>
      <c r="J54" s="29">
        <v>23</v>
      </c>
      <c r="K54" s="29">
        <v>6</v>
      </c>
      <c r="L54" s="29">
        <v>12</v>
      </c>
      <c r="M54" s="29">
        <v>69</v>
      </c>
      <c r="N54" s="29">
        <v>16</v>
      </c>
      <c r="O54" s="29">
        <v>13</v>
      </c>
      <c r="P54" s="29">
        <v>31</v>
      </c>
      <c r="Q54" s="29">
        <v>25</v>
      </c>
      <c r="R54" s="29">
        <v>8</v>
      </c>
      <c r="S54" s="29">
        <v>39</v>
      </c>
      <c r="T54" s="29">
        <v>6</v>
      </c>
      <c r="U54" s="29">
        <v>7</v>
      </c>
      <c r="V54" s="29">
        <v>10</v>
      </c>
      <c r="W54" s="29">
        <v>4</v>
      </c>
      <c r="X54" s="29">
        <v>29</v>
      </c>
    </row>
    <row r="55" spans="2:24">
      <c r="B55" s="10">
        <v>400</v>
      </c>
      <c r="C55" s="29">
        <v>24</v>
      </c>
      <c r="D55" s="29">
        <v>2</v>
      </c>
      <c r="E55" s="29">
        <v>3</v>
      </c>
      <c r="F55" s="29">
        <v>16</v>
      </c>
      <c r="G55" s="29">
        <v>3</v>
      </c>
      <c r="H55" s="29">
        <v>4</v>
      </c>
      <c r="I55" s="29">
        <v>3</v>
      </c>
      <c r="J55" s="29">
        <v>26</v>
      </c>
      <c r="K55" s="29">
        <v>4</v>
      </c>
      <c r="L55" s="29">
        <v>10</v>
      </c>
      <c r="M55" s="29">
        <v>51</v>
      </c>
      <c r="N55" s="29">
        <v>9</v>
      </c>
      <c r="O55" s="29">
        <v>7</v>
      </c>
      <c r="P55" s="29">
        <v>32</v>
      </c>
      <c r="Q55" s="29">
        <v>26</v>
      </c>
      <c r="R55" s="29">
        <v>6</v>
      </c>
      <c r="S55" s="29">
        <v>40</v>
      </c>
      <c r="T55" s="29">
        <v>5</v>
      </c>
      <c r="U55" s="29">
        <v>6</v>
      </c>
      <c r="V55" s="29">
        <v>9</v>
      </c>
      <c r="W55" s="29">
        <v>3</v>
      </c>
      <c r="X55" s="29">
        <v>26</v>
      </c>
    </row>
    <row r="56" spans="2:24">
      <c r="B56" s="10">
        <v>425</v>
      </c>
      <c r="C56" s="29">
        <v>30</v>
      </c>
      <c r="D56" s="29">
        <v>2</v>
      </c>
      <c r="E56" s="29">
        <v>2</v>
      </c>
      <c r="F56" s="29">
        <v>9</v>
      </c>
      <c r="G56" s="29">
        <v>3</v>
      </c>
      <c r="H56" s="29">
        <v>3</v>
      </c>
      <c r="I56" s="29">
        <v>3</v>
      </c>
      <c r="J56" s="29">
        <v>18</v>
      </c>
      <c r="K56" s="29">
        <v>3</v>
      </c>
      <c r="L56" s="29">
        <v>12</v>
      </c>
      <c r="M56" s="29">
        <v>55</v>
      </c>
      <c r="N56" s="29">
        <v>2</v>
      </c>
      <c r="O56" s="29">
        <v>7</v>
      </c>
      <c r="P56" s="29">
        <v>33</v>
      </c>
      <c r="Q56" s="29">
        <v>24</v>
      </c>
      <c r="R56" s="29">
        <v>5</v>
      </c>
      <c r="S56" s="29">
        <v>37</v>
      </c>
      <c r="T56" s="29">
        <v>5</v>
      </c>
      <c r="U56" s="29">
        <v>5</v>
      </c>
      <c r="V56" s="29">
        <v>10</v>
      </c>
      <c r="W56" s="29">
        <v>3</v>
      </c>
      <c r="X56" s="29">
        <v>18</v>
      </c>
    </row>
    <row r="57" spans="2:24">
      <c r="B57" s="10">
        <v>450</v>
      </c>
      <c r="C57" s="29">
        <v>23</v>
      </c>
      <c r="D57" s="29">
        <v>2</v>
      </c>
      <c r="E57" s="29">
        <v>2</v>
      </c>
      <c r="F57" s="29">
        <v>6</v>
      </c>
      <c r="G57" s="29">
        <v>2</v>
      </c>
      <c r="H57" s="29">
        <v>3</v>
      </c>
      <c r="I57" s="29">
        <v>3</v>
      </c>
      <c r="J57" s="29">
        <v>15</v>
      </c>
      <c r="K57" s="29">
        <v>2</v>
      </c>
      <c r="L57" s="29">
        <v>10</v>
      </c>
      <c r="M57" s="29">
        <v>63</v>
      </c>
      <c r="N57" s="29">
        <v>2</v>
      </c>
      <c r="O57" s="29">
        <v>5</v>
      </c>
      <c r="P57" s="29">
        <v>34</v>
      </c>
      <c r="Q57" s="29">
        <v>25</v>
      </c>
      <c r="R57" s="29">
        <v>4</v>
      </c>
      <c r="S57" s="29">
        <v>35</v>
      </c>
      <c r="T57" s="29">
        <v>4</v>
      </c>
      <c r="U57" s="29">
        <v>4</v>
      </c>
      <c r="V57" s="29">
        <v>11</v>
      </c>
      <c r="W57" s="29">
        <v>3</v>
      </c>
      <c r="X57" s="29">
        <v>19</v>
      </c>
    </row>
    <row r="58" spans="2:24">
      <c r="B58" s="10">
        <v>475</v>
      </c>
      <c r="C58" s="29">
        <v>16</v>
      </c>
      <c r="D58" s="29">
        <v>2</v>
      </c>
      <c r="E58" s="29">
        <v>2</v>
      </c>
      <c r="F58" s="29">
        <v>6</v>
      </c>
      <c r="G58" s="29">
        <v>2</v>
      </c>
      <c r="H58" s="29">
        <v>3</v>
      </c>
      <c r="I58" s="29">
        <v>2</v>
      </c>
      <c r="J58" s="29">
        <v>11</v>
      </c>
      <c r="K58" s="29">
        <v>2</v>
      </c>
      <c r="L58" s="29">
        <v>11</v>
      </c>
      <c r="M58" s="29">
        <v>56</v>
      </c>
      <c r="N58" s="29">
        <v>2</v>
      </c>
      <c r="O58" s="29">
        <v>5</v>
      </c>
      <c r="P58" s="29">
        <v>35</v>
      </c>
      <c r="Q58" s="29">
        <v>17</v>
      </c>
      <c r="R58" s="29">
        <v>3</v>
      </c>
      <c r="S58" s="29">
        <v>37</v>
      </c>
      <c r="T58" s="29">
        <v>4</v>
      </c>
      <c r="U58" s="29">
        <v>3</v>
      </c>
      <c r="V58" s="29">
        <v>9</v>
      </c>
      <c r="W58" s="29">
        <v>2</v>
      </c>
      <c r="X58" s="29">
        <v>16</v>
      </c>
    </row>
    <row r="61" spans="2:24" s="13" customFormat="1">
      <c r="B61" s="13" t="s">
        <v>1</v>
      </c>
    </row>
    <row r="62" spans="2:24" s="13" customFormat="1">
      <c r="B62" s="13" t="s">
        <v>27</v>
      </c>
      <c r="C62" s="13" t="s">
        <v>28</v>
      </c>
      <c r="D62" s="13" t="s">
        <v>30</v>
      </c>
      <c r="E62" s="13" t="s">
        <v>31</v>
      </c>
      <c r="F62" s="13" t="s">
        <v>32</v>
      </c>
      <c r="G62" s="13" t="s">
        <v>33</v>
      </c>
      <c r="H62" s="13" t="s">
        <v>34</v>
      </c>
      <c r="I62" s="13" t="s">
        <v>35</v>
      </c>
      <c r="J62" s="13" t="s">
        <v>36</v>
      </c>
      <c r="K62" s="13" t="s">
        <v>37</v>
      </c>
      <c r="L62" s="13" t="s">
        <v>38</v>
      </c>
      <c r="M62" s="13" t="s">
        <v>39</v>
      </c>
      <c r="N62" s="13" t="s">
        <v>40</v>
      </c>
      <c r="O62" s="13" t="s">
        <v>41</v>
      </c>
      <c r="P62" s="13" t="s">
        <v>42</v>
      </c>
      <c r="Q62" s="13" t="s">
        <v>43</v>
      </c>
      <c r="R62" s="13" t="s">
        <v>44</v>
      </c>
      <c r="S62" s="13" t="s">
        <v>45</v>
      </c>
      <c r="T62" s="13" t="s">
        <v>46</v>
      </c>
      <c r="U62" s="13" t="s">
        <v>47</v>
      </c>
      <c r="V62" s="13" t="s">
        <v>48</v>
      </c>
      <c r="W62" s="13" t="s">
        <v>108</v>
      </c>
    </row>
    <row r="63" spans="2:24"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2:24">
      <c r="B64" s="10">
        <v>25</v>
      </c>
      <c r="C64" s="10">
        <v>0</v>
      </c>
      <c r="D64" s="10">
        <v>7</v>
      </c>
      <c r="E64" s="10">
        <v>4</v>
      </c>
      <c r="F64" s="10">
        <v>4</v>
      </c>
      <c r="G64" s="10">
        <v>0</v>
      </c>
      <c r="H64" s="10">
        <v>0</v>
      </c>
      <c r="I64" s="10">
        <v>0</v>
      </c>
      <c r="J64" s="10">
        <v>1</v>
      </c>
      <c r="K64" s="10">
        <v>0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2:23">
      <c r="B65" s="10">
        <v>50</v>
      </c>
      <c r="C65" s="10">
        <v>0</v>
      </c>
      <c r="D65" s="10">
        <v>19</v>
      </c>
      <c r="E65" s="10">
        <v>11</v>
      </c>
      <c r="F65" s="10">
        <v>11</v>
      </c>
      <c r="G65" s="10">
        <v>6</v>
      </c>
      <c r="H65" s="10">
        <v>3</v>
      </c>
      <c r="I65" s="10">
        <v>6</v>
      </c>
      <c r="J65" s="10">
        <v>7</v>
      </c>
      <c r="K65" s="10">
        <v>0</v>
      </c>
      <c r="L65" s="10">
        <v>12</v>
      </c>
      <c r="M65" s="10">
        <v>9</v>
      </c>
      <c r="N65" s="10">
        <v>0</v>
      </c>
      <c r="O65" s="10">
        <v>1</v>
      </c>
      <c r="P65" s="10">
        <v>3</v>
      </c>
      <c r="Q65" s="10">
        <v>2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2:23">
      <c r="B66" s="10">
        <v>75</v>
      </c>
      <c r="C66" s="10">
        <v>0</v>
      </c>
      <c r="D66" s="10">
        <v>28</v>
      </c>
      <c r="E66" s="10">
        <v>15</v>
      </c>
      <c r="F66" s="10">
        <v>15</v>
      </c>
      <c r="G66" s="10">
        <v>12</v>
      </c>
      <c r="H66" s="10">
        <v>8</v>
      </c>
      <c r="I66" s="10">
        <v>14</v>
      </c>
      <c r="J66" s="10">
        <v>11</v>
      </c>
      <c r="K66" s="10">
        <v>1</v>
      </c>
      <c r="L66" s="10">
        <v>19</v>
      </c>
      <c r="M66" s="10">
        <v>12</v>
      </c>
      <c r="N66" s="10">
        <v>1</v>
      </c>
      <c r="O66" s="10">
        <v>6</v>
      </c>
      <c r="P66" s="10">
        <v>6</v>
      </c>
      <c r="Q66" s="10">
        <v>8</v>
      </c>
      <c r="R66" s="10">
        <v>0</v>
      </c>
      <c r="S66" s="10">
        <v>0</v>
      </c>
      <c r="T66" s="10">
        <v>3</v>
      </c>
      <c r="U66" s="10">
        <v>0</v>
      </c>
      <c r="V66" s="10">
        <v>0</v>
      </c>
      <c r="W66" s="10">
        <v>0</v>
      </c>
    </row>
    <row r="67" spans="2:23">
      <c r="B67" s="10">
        <v>100</v>
      </c>
      <c r="C67" s="10">
        <v>0</v>
      </c>
      <c r="D67" s="10">
        <v>34</v>
      </c>
      <c r="E67" s="10">
        <v>19</v>
      </c>
      <c r="F67" s="10">
        <v>19</v>
      </c>
      <c r="G67" s="10">
        <v>15</v>
      </c>
      <c r="H67" s="10">
        <v>6</v>
      </c>
      <c r="I67" s="10">
        <v>19</v>
      </c>
      <c r="J67" s="10">
        <v>17</v>
      </c>
      <c r="K67" s="10">
        <v>3</v>
      </c>
      <c r="L67" s="10">
        <v>24</v>
      </c>
      <c r="M67" s="10">
        <v>17</v>
      </c>
      <c r="N67" s="10">
        <v>3</v>
      </c>
      <c r="O67" s="10">
        <v>12</v>
      </c>
      <c r="P67" s="10">
        <v>10</v>
      </c>
      <c r="Q67" s="10">
        <v>12</v>
      </c>
      <c r="R67" s="10">
        <v>1</v>
      </c>
      <c r="S67" s="10">
        <v>0</v>
      </c>
      <c r="T67" s="10">
        <v>15</v>
      </c>
      <c r="U67" s="10">
        <v>0</v>
      </c>
      <c r="V67" s="10">
        <v>1</v>
      </c>
      <c r="W67" s="10">
        <v>1</v>
      </c>
    </row>
    <row r="68" spans="2:23">
      <c r="B68" s="10">
        <v>125</v>
      </c>
      <c r="C68" s="10">
        <v>0</v>
      </c>
      <c r="D68" s="10">
        <v>40</v>
      </c>
      <c r="E68" s="10">
        <v>21</v>
      </c>
      <c r="F68" s="10">
        <v>21</v>
      </c>
      <c r="G68" s="10">
        <v>17</v>
      </c>
      <c r="H68" s="10">
        <v>6</v>
      </c>
      <c r="I68" s="10">
        <v>24</v>
      </c>
      <c r="J68" s="10">
        <v>21</v>
      </c>
      <c r="K68" s="10">
        <v>7</v>
      </c>
      <c r="L68" s="10">
        <v>28</v>
      </c>
      <c r="M68" s="10">
        <v>20</v>
      </c>
      <c r="N68" s="10">
        <v>3</v>
      </c>
      <c r="O68" s="10">
        <v>14</v>
      </c>
      <c r="P68" s="10">
        <v>7</v>
      </c>
      <c r="Q68" s="10">
        <v>16</v>
      </c>
      <c r="R68" s="10">
        <v>6</v>
      </c>
      <c r="S68" s="10">
        <v>2</v>
      </c>
      <c r="T68" s="10">
        <v>20</v>
      </c>
      <c r="U68" s="10">
        <v>1</v>
      </c>
      <c r="V68" s="10">
        <v>12</v>
      </c>
      <c r="W68" s="10">
        <v>2</v>
      </c>
    </row>
    <row r="69" spans="2:23">
      <c r="B69" s="10">
        <v>150</v>
      </c>
      <c r="C69" s="10">
        <v>0</v>
      </c>
      <c r="D69" s="10">
        <v>44</v>
      </c>
      <c r="E69" s="10">
        <v>24</v>
      </c>
      <c r="F69" s="10">
        <v>24</v>
      </c>
      <c r="G69" s="10">
        <v>19</v>
      </c>
      <c r="H69" s="10">
        <v>6</v>
      </c>
      <c r="I69" s="10">
        <v>28</v>
      </c>
      <c r="J69" s="10">
        <v>24</v>
      </c>
      <c r="K69" s="10">
        <v>11</v>
      </c>
      <c r="L69" s="10">
        <v>10</v>
      </c>
      <c r="M69" s="10">
        <v>22</v>
      </c>
      <c r="N69" s="10">
        <v>4</v>
      </c>
      <c r="O69" s="10">
        <v>17</v>
      </c>
      <c r="P69" s="10">
        <v>7</v>
      </c>
      <c r="Q69" s="10">
        <v>20</v>
      </c>
      <c r="R69" s="10">
        <v>10</v>
      </c>
      <c r="S69" s="10">
        <v>6</v>
      </c>
      <c r="T69" s="10">
        <v>27</v>
      </c>
      <c r="U69" s="10">
        <v>11</v>
      </c>
      <c r="V69" s="10">
        <v>8</v>
      </c>
      <c r="W69" s="10">
        <v>2</v>
      </c>
    </row>
    <row r="70" spans="2:23">
      <c r="B70" s="10">
        <v>175</v>
      </c>
      <c r="C70" s="10">
        <v>0</v>
      </c>
      <c r="D70" s="10">
        <v>48</v>
      </c>
      <c r="E70" s="10">
        <v>26</v>
      </c>
      <c r="F70" s="10">
        <v>26</v>
      </c>
      <c r="G70" s="10">
        <v>19</v>
      </c>
      <c r="H70" s="10">
        <v>8</v>
      </c>
      <c r="I70" s="10">
        <v>32</v>
      </c>
      <c r="J70" s="10">
        <v>25</v>
      </c>
      <c r="K70" s="10">
        <v>13</v>
      </c>
      <c r="L70" s="10">
        <v>8</v>
      </c>
      <c r="M70" s="10">
        <v>21</v>
      </c>
      <c r="N70" s="10">
        <v>5</v>
      </c>
      <c r="O70" s="10">
        <v>19</v>
      </c>
      <c r="P70" s="10">
        <v>14</v>
      </c>
      <c r="Q70" s="10">
        <v>23</v>
      </c>
      <c r="R70" s="10">
        <v>17</v>
      </c>
      <c r="S70" s="10">
        <v>9</v>
      </c>
      <c r="T70" s="10">
        <v>34</v>
      </c>
      <c r="U70" s="10">
        <v>23</v>
      </c>
      <c r="V70" s="10">
        <v>10</v>
      </c>
      <c r="W70" s="10">
        <v>4</v>
      </c>
    </row>
    <row r="71" spans="2:23">
      <c r="B71" s="10">
        <v>200</v>
      </c>
      <c r="C71" s="10">
        <v>0</v>
      </c>
      <c r="D71" s="10">
        <v>53</v>
      </c>
      <c r="E71" s="10">
        <v>26</v>
      </c>
      <c r="F71" s="10">
        <v>26</v>
      </c>
      <c r="G71" s="10">
        <v>20</v>
      </c>
      <c r="H71" s="10">
        <v>8</v>
      </c>
      <c r="I71" s="10">
        <v>35</v>
      </c>
      <c r="J71" s="10">
        <v>27</v>
      </c>
      <c r="K71" s="10">
        <v>19</v>
      </c>
      <c r="L71" s="10">
        <v>6</v>
      </c>
      <c r="M71" s="10">
        <v>21</v>
      </c>
      <c r="N71" s="10">
        <v>5</v>
      </c>
      <c r="O71" s="10">
        <v>19</v>
      </c>
      <c r="P71" s="10">
        <v>19</v>
      </c>
      <c r="Q71" s="10">
        <v>27</v>
      </c>
      <c r="R71" s="10">
        <v>21</v>
      </c>
      <c r="S71" s="10">
        <v>13</v>
      </c>
      <c r="T71" s="10">
        <v>40</v>
      </c>
      <c r="U71" s="10">
        <v>28</v>
      </c>
      <c r="V71" s="10">
        <v>16</v>
      </c>
      <c r="W71" s="10">
        <v>6</v>
      </c>
    </row>
    <row r="72" spans="2:23">
      <c r="B72" s="10">
        <v>225</v>
      </c>
      <c r="C72" s="10">
        <v>0</v>
      </c>
      <c r="D72" s="10">
        <v>55</v>
      </c>
      <c r="E72" s="10">
        <v>29</v>
      </c>
      <c r="F72" s="10">
        <v>29</v>
      </c>
      <c r="G72" s="10">
        <v>21</v>
      </c>
      <c r="H72" s="10">
        <v>8</v>
      </c>
      <c r="I72" s="10">
        <v>41</v>
      </c>
      <c r="J72" s="10">
        <v>28</v>
      </c>
      <c r="K72" s="10">
        <v>27</v>
      </c>
      <c r="L72" s="10">
        <v>6</v>
      </c>
      <c r="M72" s="10">
        <v>19</v>
      </c>
      <c r="N72" s="10">
        <v>6</v>
      </c>
      <c r="O72" s="10">
        <v>20</v>
      </c>
      <c r="P72" s="10">
        <v>10</v>
      </c>
      <c r="Q72" s="10">
        <v>30</v>
      </c>
      <c r="R72" s="10">
        <v>27</v>
      </c>
      <c r="S72" s="10">
        <v>13</v>
      </c>
      <c r="T72" s="10">
        <v>46</v>
      </c>
      <c r="U72" s="10">
        <v>29</v>
      </c>
      <c r="V72" s="10">
        <v>19</v>
      </c>
      <c r="W72" s="10">
        <v>5</v>
      </c>
    </row>
    <row r="73" spans="2:23">
      <c r="B73" s="10">
        <v>250</v>
      </c>
      <c r="C73" s="10">
        <v>0</v>
      </c>
      <c r="D73" s="10">
        <v>25</v>
      </c>
      <c r="E73" s="10">
        <v>30</v>
      </c>
      <c r="F73" s="10">
        <v>30</v>
      </c>
      <c r="G73" s="10">
        <v>21</v>
      </c>
      <c r="H73" s="10">
        <v>8</v>
      </c>
      <c r="I73" s="10">
        <v>41</v>
      </c>
      <c r="J73" s="10">
        <v>23</v>
      </c>
      <c r="K73" s="10">
        <v>30</v>
      </c>
      <c r="L73" s="10">
        <v>4</v>
      </c>
      <c r="M73" s="10">
        <v>16</v>
      </c>
      <c r="N73" s="10">
        <v>5</v>
      </c>
      <c r="O73" s="10">
        <v>16</v>
      </c>
      <c r="P73" s="10">
        <v>12</v>
      </c>
      <c r="Q73" s="10">
        <v>33</v>
      </c>
      <c r="R73" s="10">
        <v>32</v>
      </c>
      <c r="S73" s="10">
        <v>14</v>
      </c>
      <c r="T73" s="10">
        <v>51</v>
      </c>
      <c r="U73" s="10">
        <v>23</v>
      </c>
      <c r="V73" s="10">
        <v>28</v>
      </c>
      <c r="W73" s="10">
        <v>6</v>
      </c>
    </row>
    <row r="74" spans="2:23">
      <c r="B74" s="10">
        <v>275</v>
      </c>
      <c r="C74" s="10">
        <v>0</v>
      </c>
      <c r="D74" s="10">
        <v>12</v>
      </c>
      <c r="E74" s="10">
        <v>31</v>
      </c>
      <c r="F74" s="10">
        <v>31</v>
      </c>
      <c r="G74" s="10">
        <v>20</v>
      </c>
      <c r="H74" s="10">
        <v>8</v>
      </c>
      <c r="I74" s="10">
        <v>42</v>
      </c>
      <c r="J74" s="10">
        <v>24</v>
      </c>
      <c r="K74" s="10">
        <v>40</v>
      </c>
      <c r="L74" s="10">
        <v>4</v>
      </c>
      <c r="M74" s="10">
        <v>25</v>
      </c>
      <c r="N74" s="10">
        <v>6</v>
      </c>
      <c r="O74" s="10">
        <v>25</v>
      </c>
      <c r="P74" s="10">
        <v>11</v>
      </c>
      <c r="Q74" s="10">
        <v>36</v>
      </c>
      <c r="R74" s="10">
        <v>35</v>
      </c>
      <c r="S74" s="10">
        <v>13</v>
      </c>
      <c r="T74" s="10">
        <v>55</v>
      </c>
      <c r="U74" s="10">
        <v>46</v>
      </c>
      <c r="V74" s="10">
        <v>22</v>
      </c>
      <c r="W74" s="10">
        <v>8</v>
      </c>
    </row>
    <row r="75" spans="2:23">
      <c r="B75" s="10">
        <v>300</v>
      </c>
      <c r="C75" s="10">
        <v>0</v>
      </c>
      <c r="D75" s="10">
        <v>9</v>
      </c>
      <c r="E75" s="10">
        <v>29</v>
      </c>
      <c r="F75" s="10">
        <v>29</v>
      </c>
      <c r="G75" s="10">
        <v>20</v>
      </c>
      <c r="H75" s="10">
        <v>8</v>
      </c>
      <c r="I75" s="10">
        <v>50</v>
      </c>
      <c r="J75" s="10">
        <v>18</v>
      </c>
      <c r="K75" s="10">
        <v>47</v>
      </c>
      <c r="L75" s="10">
        <v>3</v>
      </c>
      <c r="M75" s="10">
        <v>14</v>
      </c>
      <c r="N75" s="10">
        <v>6</v>
      </c>
      <c r="O75" s="10">
        <v>13</v>
      </c>
      <c r="P75" s="10">
        <v>17</v>
      </c>
      <c r="Q75" s="10">
        <v>39</v>
      </c>
      <c r="R75" s="10">
        <v>39</v>
      </c>
      <c r="S75" s="10">
        <v>20</v>
      </c>
      <c r="T75" s="10">
        <v>60</v>
      </c>
      <c r="U75" s="10">
        <v>50</v>
      </c>
      <c r="V75" s="10">
        <v>30</v>
      </c>
      <c r="W75" s="10">
        <v>8</v>
      </c>
    </row>
    <row r="76" spans="2:23">
      <c r="B76" s="10">
        <v>325</v>
      </c>
      <c r="C76" s="10">
        <v>0</v>
      </c>
      <c r="D76" s="10">
        <v>7</v>
      </c>
      <c r="E76" s="10">
        <v>31</v>
      </c>
      <c r="F76" s="10">
        <v>31</v>
      </c>
      <c r="G76" s="10">
        <v>13</v>
      </c>
      <c r="H76" s="10">
        <v>8</v>
      </c>
      <c r="I76" s="10">
        <v>42</v>
      </c>
      <c r="J76" s="10">
        <v>11</v>
      </c>
      <c r="K76" s="10">
        <v>52</v>
      </c>
      <c r="L76" s="10">
        <v>2</v>
      </c>
      <c r="M76" s="10">
        <v>12</v>
      </c>
      <c r="N76" s="10">
        <v>6</v>
      </c>
      <c r="O76" s="10">
        <v>13</v>
      </c>
      <c r="P76" s="10">
        <v>16</v>
      </c>
      <c r="Q76" s="10">
        <v>41</v>
      </c>
      <c r="R76" s="10">
        <v>42</v>
      </c>
      <c r="S76" s="10">
        <v>20</v>
      </c>
      <c r="T76" s="10">
        <v>66</v>
      </c>
      <c r="U76" s="10">
        <v>45</v>
      </c>
      <c r="V76" s="10">
        <v>32</v>
      </c>
      <c r="W76" s="10">
        <v>9</v>
      </c>
    </row>
    <row r="77" spans="2:23">
      <c r="B77" s="10">
        <v>350</v>
      </c>
      <c r="C77" s="10">
        <v>0</v>
      </c>
      <c r="D77" s="10">
        <v>6</v>
      </c>
      <c r="E77" s="10">
        <v>32</v>
      </c>
      <c r="F77" s="10">
        <v>32</v>
      </c>
      <c r="G77" s="10">
        <v>13</v>
      </c>
      <c r="H77" s="10">
        <v>7</v>
      </c>
      <c r="I77" s="10">
        <v>25</v>
      </c>
      <c r="J77" s="10">
        <v>5</v>
      </c>
      <c r="K77" s="10">
        <v>53</v>
      </c>
      <c r="L77" s="10">
        <v>3</v>
      </c>
      <c r="M77" s="10">
        <v>14</v>
      </c>
      <c r="N77" s="10">
        <v>6</v>
      </c>
      <c r="O77" s="10">
        <v>16</v>
      </c>
      <c r="P77" s="10">
        <v>16</v>
      </c>
      <c r="Q77" s="10">
        <v>43</v>
      </c>
      <c r="R77" s="10">
        <v>45</v>
      </c>
      <c r="S77" s="10">
        <v>23</v>
      </c>
      <c r="T77" s="10">
        <v>70</v>
      </c>
      <c r="U77" s="10">
        <v>54</v>
      </c>
      <c r="V77" s="10">
        <v>17</v>
      </c>
      <c r="W77" s="10">
        <v>9</v>
      </c>
    </row>
    <row r="78" spans="2:23">
      <c r="B78" s="10">
        <v>375</v>
      </c>
      <c r="C78" s="10">
        <v>1</v>
      </c>
      <c r="D78" s="10">
        <v>5</v>
      </c>
      <c r="E78" s="10">
        <v>31</v>
      </c>
      <c r="F78" s="10">
        <v>31</v>
      </c>
      <c r="G78" s="10">
        <v>12</v>
      </c>
      <c r="H78" s="10">
        <v>6</v>
      </c>
      <c r="I78" s="10">
        <v>21</v>
      </c>
      <c r="J78" s="10">
        <v>4</v>
      </c>
      <c r="K78" s="10">
        <v>57</v>
      </c>
      <c r="L78" s="10">
        <v>2</v>
      </c>
      <c r="M78" s="10">
        <v>11</v>
      </c>
      <c r="N78" s="10">
        <v>5</v>
      </c>
      <c r="O78" s="10">
        <v>15</v>
      </c>
      <c r="P78" s="10">
        <v>15</v>
      </c>
      <c r="Q78" s="10">
        <v>45</v>
      </c>
      <c r="R78" s="10">
        <v>46</v>
      </c>
      <c r="S78" s="10">
        <v>25</v>
      </c>
      <c r="T78" s="10">
        <v>74</v>
      </c>
      <c r="U78" s="10">
        <v>57</v>
      </c>
      <c r="V78" s="10">
        <v>21</v>
      </c>
      <c r="W78" s="10">
        <v>9</v>
      </c>
    </row>
    <row r="79" spans="2:23">
      <c r="B79" s="10">
        <v>400</v>
      </c>
      <c r="C79" s="10">
        <v>2</v>
      </c>
      <c r="D79" s="10">
        <v>4</v>
      </c>
      <c r="E79" s="10">
        <v>32</v>
      </c>
      <c r="F79" s="10">
        <v>32</v>
      </c>
      <c r="G79" s="10">
        <v>12</v>
      </c>
      <c r="H79" s="10">
        <v>4</v>
      </c>
      <c r="I79" s="10">
        <v>8</v>
      </c>
      <c r="J79" s="10">
        <v>4</v>
      </c>
      <c r="K79" s="10">
        <v>58</v>
      </c>
      <c r="L79" s="10">
        <v>2</v>
      </c>
      <c r="M79" s="10">
        <v>7</v>
      </c>
      <c r="N79" s="10">
        <v>5</v>
      </c>
      <c r="O79" s="10">
        <v>14</v>
      </c>
      <c r="P79" s="10">
        <v>15</v>
      </c>
      <c r="Q79" s="10">
        <v>47</v>
      </c>
      <c r="R79" s="10">
        <v>47</v>
      </c>
      <c r="S79" s="10">
        <v>26</v>
      </c>
      <c r="T79" s="10">
        <v>76</v>
      </c>
      <c r="U79" s="10">
        <v>59</v>
      </c>
      <c r="V79" s="10">
        <v>19</v>
      </c>
      <c r="W79" s="10">
        <v>26</v>
      </c>
    </row>
    <row r="80" spans="2:23">
      <c r="B80" s="10">
        <v>425</v>
      </c>
      <c r="C80" s="10">
        <v>6</v>
      </c>
      <c r="D80" s="10">
        <v>4</v>
      </c>
      <c r="E80" s="10">
        <v>34</v>
      </c>
      <c r="F80" s="10">
        <v>34</v>
      </c>
      <c r="G80" s="10">
        <v>8</v>
      </c>
      <c r="H80" s="10">
        <v>3</v>
      </c>
      <c r="I80" s="10">
        <v>7</v>
      </c>
      <c r="J80" s="10">
        <v>4</v>
      </c>
      <c r="K80" s="10">
        <v>61</v>
      </c>
      <c r="L80" s="10">
        <v>2</v>
      </c>
      <c r="M80" s="10">
        <v>6</v>
      </c>
      <c r="N80" s="10">
        <v>4</v>
      </c>
      <c r="O80" s="10">
        <v>12</v>
      </c>
      <c r="P80" s="10">
        <v>15</v>
      </c>
      <c r="Q80" s="10">
        <v>49</v>
      </c>
      <c r="R80" s="10">
        <v>50</v>
      </c>
      <c r="S80" s="10">
        <v>30</v>
      </c>
      <c r="T80" s="10">
        <v>79</v>
      </c>
      <c r="U80" s="10">
        <v>57</v>
      </c>
      <c r="V80" s="10">
        <v>31</v>
      </c>
      <c r="W80" s="10">
        <v>9</v>
      </c>
    </row>
    <row r="81" spans="2:30">
      <c r="B81" s="10">
        <v>450</v>
      </c>
      <c r="C81" s="10">
        <v>21</v>
      </c>
      <c r="D81" s="10">
        <v>3</v>
      </c>
      <c r="E81" s="10">
        <v>28</v>
      </c>
      <c r="F81" s="10">
        <v>31</v>
      </c>
      <c r="G81" s="10">
        <v>8</v>
      </c>
      <c r="H81" s="10">
        <v>3</v>
      </c>
      <c r="I81" s="10">
        <v>6</v>
      </c>
      <c r="J81" s="10">
        <v>4</v>
      </c>
      <c r="K81" s="10">
        <v>56</v>
      </c>
      <c r="L81" s="10">
        <v>2</v>
      </c>
      <c r="M81" s="10">
        <v>5</v>
      </c>
      <c r="N81" s="10">
        <v>4</v>
      </c>
      <c r="O81" s="10">
        <v>9</v>
      </c>
      <c r="P81" s="10">
        <v>13</v>
      </c>
      <c r="Q81" s="10">
        <v>52</v>
      </c>
      <c r="R81" s="10">
        <v>51</v>
      </c>
      <c r="S81" s="10">
        <v>29</v>
      </c>
      <c r="T81" s="10">
        <v>83</v>
      </c>
      <c r="U81" s="10">
        <v>50</v>
      </c>
      <c r="V81" s="10">
        <v>22</v>
      </c>
      <c r="W81" s="10">
        <v>14</v>
      </c>
    </row>
    <row r="82" spans="2:30">
      <c r="B82" s="10">
        <v>475</v>
      </c>
      <c r="C82" s="10">
        <v>53</v>
      </c>
      <c r="D82" s="10">
        <v>3</v>
      </c>
      <c r="E82" s="10">
        <v>18</v>
      </c>
      <c r="F82" s="10">
        <v>29</v>
      </c>
      <c r="G82" s="10">
        <v>7</v>
      </c>
      <c r="H82" s="10">
        <v>3</v>
      </c>
      <c r="I82" s="10">
        <v>5</v>
      </c>
      <c r="J82" s="10">
        <v>3</v>
      </c>
      <c r="K82" s="10">
        <v>21</v>
      </c>
      <c r="L82" s="10">
        <v>2</v>
      </c>
      <c r="M82" s="10">
        <v>5</v>
      </c>
      <c r="N82" s="10">
        <v>4</v>
      </c>
      <c r="O82" s="10">
        <v>10</v>
      </c>
      <c r="P82" s="10">
        <v>13</v>
      </c>
      <c r="Q82" s="10">
        <v>53</v>
      </c>
      <c r="R82" s="10">
        <v>52</v>
      </c>
      <c r="S82" s="10">
        <v>28</v>
      </c>
      <c r="T82" s="10">
        <v>84</v>
      </c>
      <c r="U82" s="10">
        <v>34</v>
      </c>
      <c r="V82" s="10">
        <v>33</v>
      </c>
      <c r="W82" s="10">
        <v>12</v>
      </c>
    </row>
    <row r="84" spans="2:30" s="13" customFormat="1">
      <c r="B84" s="13" t="s">
        <v>2</v>
      </c>
    </row>
    <row r="85" spans="2:30" s="13" customFormat="1">
      <c r="B85" s="13" t="s">
        <v>27</v>
      </c>
      <c r="C85" s="13" t="s">
        <v>28</v>
      </c>
      <c r="D85" s="13" t="s">
        <v>30</v>
      </c>
      <c r="E85" s="13" t="s">
        <v>31</v>
      </c>
      <c r="F85" s="13" t="s">
        <v>32</v>
      </c>
      <c r="G85" s="35" t="s">
        <v>33</v>
      </c>
      <c r="H85" s="35" t="s">
        <v>34</v>
      </c>
      <c r="I85" s="35" t="s">
        <v>35</v>
      </c>
      <c r="J85" s="35" t="s">
        <v>36</v>
      </c>
      <c r="K85" s="35" t="s">
        <v>37</v>
      </c>
      <c r="L85" s="35" t="s">
        <v>38</v>
      </c>
      <c r="M85" s="35" t="s">
        <v>39</v>
      </c>
      <c r="N85" s="35" t="s">
        <v>40</v>
      </c>
      <c r="O85" s="35" t="s">
        <v>41</v>
      </c>
      <c r="P85" s="35" t="s">
        <v>42</v>
      </c>
      <c r="Q85" s="35" t="s">
        <v>43</v>
      </c>
      <c r="R85" s="35" t="s">
        <v>44</v>
      </c>
      <c r="S85" s="35" t="s">
        <v>45</v>
      </c>
      <c r="T85" s="35" t="s">
        <v>46</v>
      </c>
      <c r="U85" s="35" t="s">
        <v>47</v>
      </c>
      <c r="V85" s="35" t="s">
        <v>48</v>
      </c>
      <c r="W85" s="13" t="s">
        <v>49</v>
      </c>
      <c r="X85" s="13" t="s">
        <v>52</v>
      </c>
      <c r="Y85" s="13" t="s">
        <v>53</v>
      </c>
      <c r="Z85" s="13" t="s">
        <v>54</v>
      </c>
      <c r="AA85" s="13" t="s">
        <v>55</v>
      </c>
      <c r="AB85" s="13" t="s">
        <v>56</v>
      </c>
    </row>
    <row r="86" spans="2:30">
      <c r="B86" s="10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29">
        <v>0</v>
      </c>
      <c r="AC86" s="31"/>
      <c r="AD86" s="31"/>
    </row>
    <row r="87" spans="2:30">
      <c r="B87" s="10">
        <v>25</v>
      </c>
      <c r="C87" s="31">
        <v>0</v>
      </c>
      <c r="D87" s="31">
        <v>0</v>
      </c>
      <c r="E87" s="31">
        <v>9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3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29">
        <v>0</v>
      </c>
      <c r="AC87" s="31"/>
      <c r="AD87" s="31"/>
    </row>
    <row r="88" spans="2:30">
      <c r="B88" s="10">
        <v>50</v>
      </c>
      <c r="C88" s="31">
        <v>2</v>
      </c>
      <c r="D88" s="31">
        <v>0</v>
      </c>
      <c r="E88" s="31">
        <v>16</v>
      </c>
      <c r="F88" s="31">
        <v>2</v>
      </c>
      <c r="G88" s="31">
        <v>1</v>
      </c>
      <c r="H88" s="31">
        <v>5</v>
      </c>
      <c r="I88" s="31">
        <v>0</v>
      </c>
      <c r="J88" s="31">
        <v>0</v>
      </c>
      <c r="K88" s="31">
        <v>12</v>
      </c>
      <c r="L88" s="31">
        <v>0</v>
      </c>
      <c r="M88" s="31">
        <v>0</v>
      </c>
      <c r="N88" s="31">
        <v>0</v>
      </c>
      <c r="O88" s="31">
        <v>0</v>
      </c>
      <c r="P88" s="31">
        <v>1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29">
        <v>1</v>
      </c>
      <c r="AC88" s="31"/>
      <c r="AD88" s="31"/>
    </row>
    <row r="89" spans="2:30">
      <c r="B89" s="10">
        <v>75</v>
      </c>
      <c r="C89" s="31">
        <v>14</v>
      </c>
      <c r="D89" s="31">
        <v>1</v>
      </c>
      <c r="E89" s="31">
        <v>20</v>
      </c>
      <c r="F89" s="31">
        <v>7</v>
      </c>
      <c r="G89" s="31">
        <v>6</v>
      </c>
      <c r="H89" s="31">
        <v>5</v>
      </c>
      <c r="I89" s="31">
        <v>1</v>
      </c>
      <c r="J89" s="31">
        <v>2</v>
      </c>
      <c r="K89" s="31">
        <v>18</v>
      </c>
      <c r="L89" s="31">
        <v>1</v>
      </c>
      <c r="M89" s="31">
        <v>0</v>
      </c>
      <c r="N89" s="31">
        <v>0</v>
      </c>
      <c r="O89" s="31">
        <v>0</v>
      </c>
      <c r="P89" s="31">
        <v>6</v>
      </c>
      <c r="Q89" s="31">
        <v>0</v>
      </c>
      <c r="R89" s="31">
        <v>0</v>
      </c>
      <c r="S89" s="31">
        <v>0</v>
      </c>
      <c r="T89" s="31">
        <v>1</v>
      </c>
      <c r="U89" s="31">
        <v>0</v>
      </c>
      <c r="V89" s="31">
        <v>0</v>
      </c>
      <c r="W89" s="31">
        <v>0</v>
      </c>
      <c r="X89" s="31">
        <v>0</v>
      </c>
      <c r="Y89" s="31">
        <v>1</v>
      </c>
      <c r="Z89" s="31">
        <v>0</v>
      </c>
      <c r="AA89" s="31">
        <v>0</v>
      </c>
      <c r="AB89" s="29">
        <v>6</v>
      </c>
      <c r="AC89" s="31"/>
      <c r="AD89" s="31"/>
    </row>
    <row r="90" spans="2:30">
      <c r="B90" s="10">
        <v>100</v>
      </c>
      <c r="C90" s="31">
        <v>19</v>
      </c>
      <c r="D90" s="31">
        <v>11</v>
      </c>
      <c r="E90" s="31">
        <v>22</v>
      </c>
      <c r="F90" s="31">
        <v>20</v>
      </c>
      <c r="G90" s="31">
        <v>13</v>
      </c>
      <c r="H90" s="31">
        <v>12</v>
      </c>
      <c r="I90" s="31">
        <v>5</v>
      </c>
      <c r="J90" s="31">
        <v>10</v>
      </c>
      <c r="K90" s="31">
        <v>21</v>
      </c>
      <c r="L90" s="31">
        <v>3</v>
      </c>
      <c r="M90" s="31">
        <v>0</v>
      </c>
      <c r="N90" s="31">
        <v>0</v>
      </c>
      <c r="O90" s="31">
        <v>0</v>
      </c>
      <c r="P90" s="31">
        <v>7</v>
      </c>
      <c r="Q90" s="31">
        <v>1</v>
      </c>
      <c r="R90" s="31">
        <v>0</v>
      </c>
      <c r="S90" s="31">
        <v>0</v>
      </c>
      <c r="T90" s="31">
        <v>1</v>
      </c>
      <c r="U90" s="31">
        <v>0</v>
      </c>
      <c r="V90" s="31">
        <v>0</v>
      </c>
      <c r="W90" s="31">
        <v>0</v>
      </c>
      <c r="X90" s="31">
        <v>2</v>
      </c>
      <c r="Y90" s="31">
        <v>3</v>
      </c>
      <c r="Z90" s="31">
        <v>0</v>
      </c>
      <c r="AA90" s="31">
        <v>0</v>
      </c>
      <c r="AB90" s="29">
        <v>7</v>
      </c>
      <c r="AC90" s="31"/>
      <c r="AD90" s="31"/>
    </row>
    <row r="91" spans="2:30">
      <c r="B91" s="10">
        <v>125</v>
      </c>
      <c r="C91" s="31">
        <v>23</v>
      </c>
      <c r="D91" s="31">
        <v>28</v>
      </c>
      <c r="E91" s="31">
        <v>25</v>
      </c>
      <c r="F91" s="31">
        <v>23</v>
      </c>
      <c r="G91" s="31">
        <v>14</v>
      </c>
      <c r="H91" s="31">
        <v>10</v>
      </c>
      <c r="I91" s="31">
        <v>9</v>
      </c>
      <c r="J91" s="31">
        <v>14</v>
      </c>
      <c r="K91" s="31">
        <v>26</v>
      </c>
      <c r="L91" s="31">
        <v>4</v>
      </c>
      <c r="M91" s="31">
        <v>0</v>
      </c>
      <c r="N91" s="31">
        <v>0</v>
      </c>
      <c r="O91" s="31">
        <v>0</v>
      </c>
      <c r="P91" s="31">
        <v>10</v>
      </c>
      <c r="Q91" s="31">
        <v>2</v>
      </c>
      <c r="R91" s="31">
        <v>0</v>
      </c>
      <c r="S91" s="31">
        <v>1</v>
      </c>
      <c r="T91" s="31">
        <v>1</v>
      </c>
      <c r="U91" s="31">
        <v>0</v>
      </c>
      <c r="V91" s="31">
        <v>0</v>
      </c>
      <c r="W91" s="31">
        <v>0</v>
      </c>
      <c r="X91" s="31">
        <v>7</v>
      </c>
      <c r="Y91" s="31">
        <v>6</v>
      </c>
      <c r="Z91" s="31">
        <v>0</v>
      </c>
      <c r="AA91" s="31">
        <v>0</v>
      </c>
      <c r="AB91" s="29">
        <v>10</v>
      </c>
      <c r="AC91" s="31"/>
      <c r="AD91" s="31"/>
    </row>
    <row r="92" spans="2:30">
      <c r="B92" s="10">
        <v>150</v>
      </c>
      <c r="C92" s="31">
        <v>27</v>
      </c>
      <c r="D92" s="31">
        <v>45</v>
      </c>
      <c r="E92" s="31">
        <v>27</v>
      </c>
      <c r="F92" s="31">
        <v>29</v>
      </c>
      <c r="G92" s="31">
        <v>18</v>
      </c>
      <c r="H92" s="31">
        <v>11</v>
      </c>
      <c r="I92" s="31">
        <v>12</v>
      </c>
      <c r="J92" s="31">
        <v>18</v>
      </c>
      <c r="K92" s="31">
        <v>29</v>
      </c>
      <c r="L92" s="31">
        <v>5</v>
      </c>
      <c r="M92" s="31">
        <v>0</v>
      </c>
      <c r="N92" s="31">
        <v>0</v>
      </c>
      <c r="O92" s="31">
        <v>0</v>
      </c>
      <c r="P92" s="31">
        <v>14</v>
      </c>
      <c r="Q92" s="31">
        <v>5</v>
      </c>
      <c r="R92" s="31">
        <v>1</v>
      </c>
      <c r="S92" s="31">
        <v>1</v>
      </c>
      <c r="T92" s="31">
        <v>3</v>
      </c>
      <c r="U92" s="31">
        <v>0</v>
      </c>
      <c r="V92" s="31">
        <v>3</v>
      </c>
      <c r="W92" s="31">
        <v>0</v>
      </c>
      <c r="X92" s="31">
        <v>9</v>
      </c>
      <c r="Y92" s="31">
        <v>12</v>
      </c>
      <c r="Z92" s="31">
        <v>0</v>
      </c>
      <c r="AA92" s="31">
        <v>0</v>
      </c>
      <c r="AB92" s="29">
        <v>14</v>
      </c>
      <c r="AC92" s="31"/>
      <c r="AD92" s="31"/>
    </row>
    <row r="93" spans="2:30">
      <c r="B93" s="10">
        <v>175</v>
      </c>
      <c r="C93" s="31">
        <v>30</v>
      </c>
      <c r="D93" s="31">
        <v>59</v>
      </c>
      <c r="E93" s="31">
        <v>28</v>
      </c>
      <c r="F93" s="31">
        <v>35</v>
      </c>
      <c r="G93" s="31">
        <v>21</v>
      </c>
      <c r="H93" s="31">
        <v>10</v>
      </c>
      <c r="I93" s="31">
        <v>16</v>
      </c>
      <c r="J93" s="31">
        <v>21</v>
      </c>
      <c r="K93" s="31">
        <v>30</v>
      </c>
      <c r="L93" s="31">
        <v>9</v>
      </c>
      <c r="M93" s="31">
        <v>0</v>
      </c>
      <c r="N93" s="31">
        <v>5</v>
      </c>
      <c r="O93" s="31">
        <v>1</v>
      </c>
      <c r="P93" s="31">
        <v>20</v>
      </c>
      <c r="Q93" s="31">
        <v>8</v>
      </c>
      <c r="R93" s="31">
        <v>1</v>
      </c>
      <c r="S93" s="31">
        <v>1</v>
      </c>
      <c r="T93" s="31">
        <v>4</v>
      </c>
      <c r="U93" s="31">
        <v>1</v>
      </c>
      <c r="V93" s="31">
        <v>6</v>
      </c>
      <c r="W93" s="31">
        <v>0</v>
      </c>
      <c r="X93" s="31">
        <v>12</v>
      </c>
      <c r="Y93" s="31">
        <v>16</v>
      </c>
      <c r="Z93" s="31">
        <v>0</v>
      </c>
      <c r="AA93" s="31">
        <v>1</v>
      </c>
      <c r="AB93" s="29">
        <v>20</v>
      </c>
      <c r="AC93" s="31"/>
      <c r="AD93" s="31"/>
    </row>
    <row r="94" spans="2:30">
      <c r="B94" s="10">
        <v>200</v>
      </c>
      <c r="C94" s="31">
        <v>33</v>
      </c>
      <c r="D94" s="31">
        <v>74</v>
      </c>
      <c r="E94" s="31">
        <v>29</v>
      </c>
      <c r="F94" s="31">
        <v>37</v>
      </c>
      <c r="G94" s="31">
        <v>23</v>
      </c>
      <c r="H94" s="31">
        <v>15</v>
      </c>
      <c r="I94" s="31">
        <v>18</v>
      </c>
      <c r="J94" s="31">
        <v>23</v>
      </c>
      <c r="K94" s="31">
        <v>32</v>
      </c>
      <c r="L94" s="31">
        <v>10</v>
      </c>
      <c r="M94" s="31">
        <v>0</v>
      </c>
      <c r="N94" s="31">
        <v>8</v>
      </c>
      <c r="O94" s="31">
        <v>2</v>
      </c>
      <c r="P94" s="31">
        <v>25</v>
      </c>
      <c r="Q94" s="31">
        <v>12</v>
      </c>
      <c r="R94" s="31">
        <v>2</v>
      </c>
      <c r="S94" s="31">
        <v>1</v>
      </c>
      <c r="T94" s="31">
        <v>12</v>
      </c>
      <c r="U94" s="31">
        <v>0</v>
      </c>
      <c r="V94" s="31">
        <v>8</v>
      </c>
      <c r="W94" s="31">
        <v>1</v>
      </c>
      <c r="X94" s="31">
        <v>15</v>
      </c>
      <c r="Y94" s="31">
        <v>29</v>
      </c>
      <c r="Z94" s="31">
        <v>0</v>
      </c>
      <c r="AA94" s="31">
        <v>1</v>
      </c>
      <c r="AB94" s="29">
        <v>25</v>
      </c>
      <c r="AC94" s="31"/>
      <c r="AD94" s="31"/>
    </row>
    <row r="95" spans="2:30">
      <c r="B95" s="10">
        <v>225</v>
      </c>
      <c r="C95" s="31">
        <v>35</v>
      </c>
      <c r="D95" s="31">
        <v>82</v>
      </c>
      <c r="E95" s="31">
        <v>20</v>
      </c>
      <c r="F95" s="31">
        <v>40</v>
      </c>
      <c r="G95" s="31">
        <v>22</v>
      </c>
      <c r="H95" s="31">
        <v>12</v>
      </c>
      <c r="I95" s="31">
        <v>19</v>
      </c>
      <c r="J95" s="31">
        <v>25</v>
      </c>
      <c r="K95" s="31">
        <v>34</v>
      </c>
      <c r="L95" s="31">
        <v>13</v>
      </c>
      <c r="M95" s="31">
        <v>0</v>
      </c>
      <c r="N95" s="31">
        <v>12</v>
      </c>
      <c r="O95" s="31">
        <v>2</v>
      </c>
      <c r="P95" s="31">
        <v>28</v>
      </c>
      <c r="Q95" s="31">
        <v>14</v>
      </c>
      <c r="R95" s="31">
        <v>4</v>
      </c>
      <c r="S95" s="31">
        <v>2</v>
      </c>
      <c r="T95" s="31">
        <v>20</v>
      </c>
      <c r="U95" s="31">
        <v>0</v>
      </c>
      <c r="V95" s="31">
        <v>11</v>
      </c>
      <c r="W95" s="31">
        <v>3</v>
      </c>
      <c r="X95" s="31">
        <v>19</v>
      </c>
      <c r="Y95" s="31">
        <v>33</v>
      </c>
      <c r="Z95" s="31">
        <v>8</v>
      </c>
      <c r="AA95" s="31">
        <v>2</v>
      </c>
      <c r="AB95" s="29">
        <v>28</v>
      </c>
      <c r="AC95" s="31"/>
      <c r="AD95" s="31"/>
    </row>
    <row r="96" spans="2:30">
      <c r="B96" s="10">
        <v>250</v>
      </c>
      <c r="C96" s="31">
        <v>36</v>
      </c>
      <c r="D96" s="31">
        <v>90</v>
      </c>
      <c r="E96" s="31">
        <v>16</v>
      </c>
      <c r="F96" s="31">
        <v>35</v>
      </c>
      <c r="G96" s="31">
        <v>27</v>
      </c>
      <c r="H96" s="31">
        <v>16</v>
      </c>
      <c r="I96" s="31">
        <v>18</v>
      </c>
      <c r="J96" s="31">
        <v>27</v>
      </c>
      <c r="K96" s="31">
        <v>39</v>
      </c>
      <c r="L96" s="31">
        <v>11</v>
      </c>
      <c r="M96" s="31">
        <v>1</v>
      </c>
      <c r="N96" s="31">
        <v>14</v>
      </c>
      <c r="O96" s="31">
        <v>4</v>
      </c>
      <c r="P96" s="31">
        <v>28</v>
      </c>
      <c r="Q96" s="31">
        <v>16</v>
      </c>
      <c r="R96" s="31">
        <v>4</v>
      </c>
      <c r="S96" s="31">
        <v>2</v>
      </c>
      <c r="T96" s="31">
        <v>45</v>
      </c>
      <c r="U96" s="31">
        <v>19</v>
      </c>
      <c r="V96" s="31">
        <v>40</v>
      </c>
      <c r="W96" s="31">
        <v>7</v>
      </c>
      <c r="X96" s="31">
        <v>21</v>
      </c>
      <c r="Y96" s="31">
        <v>38</v>
      </c>
      <c r="Z96" s="31">
        <v>3</v>
      </c>
      <c r="AA96" s="31">
        <v>3</v>
      </c>
      <c r="AB96" s="29">
        <v>28</v>
      </c>
      <c r="AC96" s="31"/>
      <c r="AD96" s="31"/>
    </row>
    <row r="97" spans="1:30">
      <c r="B97" s="10">
        <v>275</v>
      </c>
      <c r="C97" s="31">
        <v>38</v>
      </c>
      <c r="D97" s="31">
        <v>96</v>
      </c>
      <c r="E97" s="31">
        <v>13</v>
      </c>
      <c r="F97" s="31">
        <v>29</v>
      </c>
      <c r="G97" s="31">
        <v>28</v>
      </c>
      <c r="H97" s="31">
        <v>11</v>
      </c>
      <c r="I97" s="31">
        <v>22</v>
      </c>
      <c r="J97" s="31">
        <v>28</v>
      </c>
      <c r="K97" s="31">
        <v>38</v>
      </c>
      <c r="L97" s="31">
        <v>19</v>
      </c>
      <c r="M97" s="31">
        <v>2</v>
      </c>
      <c r="N97" s="31">
        <v>18</v>
      </c>
      <c r="O97" s="31">
        <v>7</v>
      </c>
      <c r="P97" s="31">
        <v>34</v>
      </c>
      <c r="Q97" s="31">
        <v>21</v>
      </c>
      <c r="R97" s="31">
        <v>5</v>
      </c>
      <c r="S97" s="31">
        <v>3</v>
      </c>
      <c r="T97" s="31">
        <v>54</v>
      </c>
      <c r="U97" s="31">
        <v>31</v>
      </c>
      <c r="V97" s="31">
        <v>45</v>
      </c>
      <c r="W97" s="31">
        <v>10</v>
      </c>
      <c r="X97" s="31">
        <v>22</v>
      </c>
      <c r="Y97" s="31">
        <v>42</v>
      </c>
      <c r="Z97" s="31">
        <v>27</v>
      </c>
      <c r="AA97" s="31">
        <v>3</v>
      </c>
      <c r="AB97" s="29">
        <v>34</v>
      </c>
      <c r="AC97" s="31"/>
      <c r="AD97" s="31"/>
    </row>
    <row r="98" spans="1:30">
      <c r="B98" s="10">
        <v>300</v>
      </c>
      <c r="C98" s="31">
        <v>40</v>
      </c>
      <c r="D98" s="31">
        <v>105</v>
      </c>
      <c r="E98" s="31">
        <v>11</v>
      </c>
      <c r="F98" s="31">
        <v>35</v>
      </c>
      <c r="G98" s="31">
        <v>21</v>
      </c>
      <c r="H98" s="31">
        <v>18</v>
      </c>
      <c r="I98" s="31">
        <v>19</v>
      </c>
      <c r="J98" s="31">
        <v>30</v>
      </c>
      <c r="K98" s="31">
        <v>36</v>
      </c>
      <c r="L98" s="31">
        <v>18</v>
      </c>
      <c r="M98" s="31">
        <v>2</v>
      </c>
      <c r="N98" s="31">
        <v>21</v>
      </c>
      <c r="O98" s="31">
        <v>11</v>
      </c>
      <c r="P98" s="31">
        <v>36</v>
      </c>
      <c r="Q98" s="31">
        <v>24</v>
      </c>
      <c r="R98" s="31">
        <v>7</v>
      </c>
      <c r="S98" s="31">
        <v>8</v>
      </c>
      <c r="T98" s="31">
        <v>61</v>
      </c>
      <c r="U98" s="31">
        <v>37</v>
      </c>
      <c r="V98" s="31">
        <v>50</v>
      </c>
      <c r="W98" s="31">
        <v>13</v>
      </c>
      <c r="X98" s="31">
        <v>22</v>
      </c>
      <c r="Y98" s="31">
        <v>46</v>
      </c>
      <c r="Z98" s="31">
        <v>33</v>
      </c>
      <c r="AA98" s="31">
        <v>5</v>
      </c>
      <c r="AB98" s="29">
        <v>36</v>
      </c>
      <c r="AC98" s="31"/>
      <c r="AD98" s="31"/>
    </row>
    <row r="99" spans="1:30">
      <c r="B99" s="10">
        <v>325</v>
      </c>
      <c r="C99" s="31">
        <v>42</v>
      </c>
      <c r="D99" s="31">
        <v>110</v>
      </c>
      <c r="E99" s="31">
        <v>10</v>
      </c>
      <c r="F99" s="31">
        <v>39</v>
      </c>
      <c r="G99" s="31">
        <v>23</v>
      </c>
      <c r="H99" s="31">
        <v>15</v>
      </c>
      <c r="I99" s="31">
        <v>20</v>
      </c>
      <c r="J99" s="31">
        <v>31</v>
      </c>
      <c r="K99" s="31">
        <v>36</v>
      </c>
      <c r="L99" s="31">
        <v>19</v>
      </c>
      <c r="M99" s="31">
        <v>5</v>
      </c>
      <c r="N99" s="31">
        <v>24</v>
      </c>
      <c r="O99" s="31">
        <v>13</v>
      </c>
      <c r="P99" s="31">
        <v>37</v>
      </c>
      <c r="Q99" s="31">
        <v>27</v>
      </c>
      <c r="R99" s="31">
        <v>7</v>
      </c>
      <c r="S99" s="31">
        <v>12</v>
      </c>
      <c r="T99" s="31">
        <v>67</v>
      </c>
      <c r="U99" s="31">
        <v>41</v>
      </c>
      <c r="V99" s="31">
        <v>52</v>
      </c>
      <c r="W99" s="31">
        <v>10</v>
      </c>
      <c r="X99" s="31">
        <v>25</v>
      </c>
      <c r="Y99" s="31">
        <v>49</v>
      </c>
      <c r="Z99" s="31">
        <v>36</v>
      </c>
      <c r="AA99" s="31">
        <v>5</v>
      </c>
      <c r="AB99" s="29">
        <v>37</v>
      </c>
      <c r="AC99" s="31"/>
      <c r="AD99" s="31"/>
    </row>
    <row r="100" spans="1:30">
      <c r="B100" s="10">
        <v>350</v>
      </c>
      <c r="C100" s="31">
        <v>43</v>
      </c>
      <c r="D100" s="31">
        <v>115</v>
      </c>
      <c r="E100" s="31">
        <v>9</v>
      </c>
      <c r="F100" s="31">
        <v>41</v>
      </c>
      <c r="G100" s="31">
        <v>21</v>
      </c>
      <c r="H100" s="31">
        <v>11</v>
      </c>
      <c r="I100" s="31">
        <v>18</v>
      </c>
      <c r="J100" s="31">
        <v>32</v>
      </c>
      <c r="K100" s="31">
        <v>37</v>
      </c>
      <c r="L100" s="31">
        <v>22</v>
      </c>
      <c r="M100" s="31">
        <v>4</v>
      </c>
      <c r="N100" s="31">
        <v>27</v>
      </c>
      <c r="O100" s="31">
        <v>15</v>
      </c>
      <c r="P100" s="31">
        <v>38</v>
      </c>
      <c r="Q100" s="31">
        <v>31</v>
      </c>
      <c r="R100" s="31">
        <v>9</v>
      </c>
      <c r="S100" s="31">
        <v>12</v>
      </c>
      <c r="T100" s="31">
        <v>72</v>
      </c>
      <c r="U100" s="31">
        <v>46</v>
      </c>
      <c r="V100" s="31">
        <v>55</v>
      </c>
      <c r="W100" s="31">
        <v>17</v>
      </c>
      <c r="X100" s="31">
        <v>26</v>
      </c>
      <c r="Y100" s="31">
        <v>53</v>
      </c>
      <c r="Z100" s="31">
        <v>38</v>
      </c>
      <c r="AA100" s="31">
        <v>10</v>
      </c>
      <c r="AB100" s="29">
        <v>38</v>
      </c>
      <c r="AC100" s="31"/>
      <c r="AD100" s="31"/>
    </row>
    <row r="101" spans="1:30">
      <c r="B101" s="10">
        <v>375</v>
      </c>
      <c r="C101" s="31">
        <v>46</v>
      </c>
      <c r="D101" s="31">
        <v>118</v>
      </c>
      <c r="E101" s="31">
        <v>8</v>
      </c>
      <c r="F101" s="31">
        <v>26</v>
      </c>
      <c r="G101" s="31">
        <v>20</v>
      </c>
      <c r="H101" s="31">
        <v>15</v>
      </c>
      <c r="I101" s="31">
        <v>21</v>
      </c>
      <c r="J101" s="31">
        <v>33</v>
      </c>
      <c r="K101" s="31">
        <v>29</v>
      </c>
      <c r="L101" s="31">
        <v>22</v>
      </c>
      <c r="M101" s="31">
        <v>6</v>
      </c>
      <c r="N101" s="31">
        <v>30</v>
      </c>
      <c r="O101" s="31">
        <v>19</v>
      </c>
      <c r="P101" s="31">
        <v>42</v>
      </c>
      <c r="Q101" s="31">
        <v>28</v>
      </c>
      <c r="R101" s="31">
        <v>12</v>
      </c>
      <c r="S101" s="31">
        <v>13</v>
      </c>
      <c r="T101" s="31">
        <v>78</v>
      </c>
      <c r="U101" s="31">
        <v>51</v>
      </c>
      <c r="V101" s="31">
        <v>58</v>
      </c>
      <c r="W101" s="31">
        <v>22</v>
      </c>
      <c r="X101" s="31">
        <v>26</v>
      </c>
      <c r="Y101" s="31">
        <v>56</v>
      </c>
      <c r="Z101" s="31">
        <v>40</v>
      </c>
      <c r="AA101" s="31">
        <v>15</v>
      </c>
      <c r="AB101" s="29">
        <v>42</v>
      </c>
      <c r="AC101" s="31"/>
      <c r="AD101" s="31"/>
    </row>
    <row r="102" spans="1:30">
      <c r="B102" s="10">
        <v>400</v>
      </c>
      <c r="C102" s="31">
        <v>46</v>
      </c>
      <c r="D102" s="31">
        <v>122</v>
      </c>
      <c r="E102" s="31">
        <v>8</v>
      </c>
      <c r="F102" s="31">
        <v>29</v>
      </c>
      <c r="G102" s="31">
        <v>23</v>
      </c>
      <c r="H102" s="31">
        <v>15</v>
      </c>
      <c r="I102" s="31">
        <v>12</v>
      </c>
      <c r="J102" s="31">
        <v>34</v>
      </c>
      <c r="K102" s="31">
        <v>18</v>
      </c>
      <c r="L102" s="31">
        <v>21</v>
      </c>
      <c r="M102" s="31">
        <v>6</v>
      </c>
      <c r="N102" s="31">
        <v>33</v>
      </c>
      <c r="O102" s="31">
        <v>19</v>
      </c>
      <c r="P102" s="31">
        <v>43</v>
      </c>
      <c r="Q102" s="31">
        <v>31</v>
      </c>
      <c r="R102" s="31">
        <v>14</v>
      </c>
      <c r="S102" s="31">
        <v>20</v>
      </c>
      <c r="T102" s="31">
        <v>82</v>
      </c>
      <c r="U102" s="31">
        <v>55</v>
      </c>
      <c r="V102" s="31">
        <v>60</v>
      </c>
      <c r="W102" s="31">
        <v>30</v>
      </c>
      <c r="X102" s="31">
        <v>27</v>
      </c>
      <c r="Y102" s="31">
        <v>60</v>
      </c>
      <c r="Z102" s="31">
        <v>43</v>
      </c>
      <c r="AA102" s="31">
        <v>18</v>
      </c>
      <c r="AB102" s="29">
        <v>43</v>
      </c>
      <c r="AC102" s="31"/>
      <c r="AD102" s="31"/>
    </row>
    <row r="103" spans="1:30">
      <c r="B103" s="10">
        <v>425</v>
      </c>
      <c r="C103" s="31">
        <v>47</v>
      </c>
      <c r="D103" s="31">
        <v>125</v>
      </c>
      <c r="E103" s="31">
        <v>6</v>
      </c>
      <c r="F103" s="31">
        <v>20</v>
      </c>
      <c r="G103" s="31">
        <v>16</v>
      </c>
      <c r="H103" s="31">
        <v>13</v>
      </c>
      <c r="I103" s="31">
        <v>11</v>
      </c>
      <c r="J103" s="31">
        <v>35</v>
      </c>
      <c r="K103" s="31">
        <v>18</v>
      </c>
      <c r="L103" s="31">
        <v>12</v>
      </c>
      <c r="M103" s="31">
        <v>13</v>
      </c>
      <c r="N103" s="31">
        <v>35</v>
      </c>
      <c r="O103" s="31">
        <v>22</v>
      </c>
      <c r="P103" s="31">
        <v>45</v>
      </c>
      <c r="Q103" s="31">
        <v>31</v>
      </c>
      <c r="R103" s="31">
        <v>13</v>
      </c>
      <c r="S103" s="31">
        <v>22</v>
      </c>
      <c r="T103" s="31">
        <v>87</v>
      </c>
      <c r="U103" s="31">
        <v>58</v>
      </c>
      <c r="V103" s="31">
        <v>61</v>
      </c>
      <c r="W103" s="31">
        <v>29</v>
      </c>
      <c r="X103" s="31">
        <v>27</v>
      </c>
      <c r="Y103" s="31">
        <v>64</v>
      </c>
      <c r="Z103" s="31">
        <v>45</v>
      </c>
      <c r="AA103" s="31">
        <v>20</v>
      </c>
      <c r="AB103" s="29">
        <v>45</v>
      </c>
      <c r="AC103" s="31"/>
      <c r="AD103" s="31"/>
    </row>
    <row r="104" spans="1:30">
      <c r="B104" s="10">
        <v>450</v>
      </c>
      <c r="C104" s="31">
        <v>43</v>
      </c>
      <c r="D104" s="31">
        <v>127</v>
      </c>
      <c r="E104" s="31">
        <v>3</v>
      </c>
      <c r="F104" s="31">
        <v>23</v>
      </c>
      <c r="G104" s="31">
        <v>17</v>
      </c>
      <c r="H104" s="31">
        <v>12</v>
      </c>
      <c r="I104" s="31">
        <v>10</v>
      </c>
      <c r="J104" s="31">
        <v>35</v>
      </c>
      <c r="K104" s="31">
        <v>15</v>
      </c>
      <c r="L104" s="31">
        <v>12</v>
      </c>
      <c r="M104" s="31">
        <v>13</v>
      </c>
      <c r="N104" s="31">
        <v>37</v>
      </c>
      <c r="O104" s="31">
        <v>26</v>
      </c>
      <c r="P104" s="31">
        <v>47</v>
      </c>
      <c r="Q104" s="31">
        <v>34</v>
      </c>
      <c r="R104" s="31">
        <v>16</v>
      </c>
      <c r="S104" s="31">
        <v>23</v>
      </c>
      <c r="T104" s="31">
        <v>91</v>
      </c>
      <c r="U104" s="31">
        <v>61</v>
      </c>
      <c r="V104" s="31">
        <v>61</v>
      </c>
      <c r="W104" s="31">
        <v>33</v>
      </c>
      <c r="X104" s="31">
        <v>27</v>
      </c>
      <c r="Y104" s="31">
        <v>67</v>
      </c>
      <c r="Z104" s="31">
        <v>46</v>
      </c>
      <c r="AA104" s="31">
        <v>23</v>
      </c>
      <c r="AB104" s="29">
        <v>47</v>
      </c>
      <c r="AC104" s="31"/>
      <c r="AD104" s="31"/>
    </row>
    <row r="105" spans="1:30">
      <c r="B105" s="10">
        <v>475</v>
      </c>
      <c r="C105" s="31">
        <v>50</v>
      </c>
      <c r="D105" s="31">
        <v>130</v>
      </c>
      <c r="E105" s="10">
        <v>2</v>
      </c>
      <c r="F105" s="31">
        <v>14</v>
      </c>
      <c r="G105" s="31">
        <v>12</v>
      </c>
      <c r="H105" s="31">
        <v>16</v>
      </c>
      <c r="I105" s="31">
        <v>8</v>
      </c>
      <c r="J105" s="31">
        <v>36</v>
      </c>
      <c r="K105" s="31">
        <v>10</v>
      </c>
      <c r="L105" s="31">
        <v>13</v>
      </c>
      <c r="M105" s="31">
        <v>17</v>
      </c>
      <c r="N105" s="31">
        <v>40</v>
      </c>
      <c r="O105" s="31">
        <v>26</v>
      </c>
      <c r="P105" s="31">
        <v>48</v>
      </c>
      <c r="Q105" s="31">
        <v>38</v>
      </c>
      <c r="R105" s="31">
        <v>16</v>
      </c>
      <c r="S105" s="31">
        <v>25</v>
      </c>
      <c r="T105" s="31">
        <v>94</v>
      </c>
      <c r="U105" s="31">
        <v>63</v>
      </c>
      <c r="V105" s="31">
        <v>57</v>
      </c>
      <c r="W105" s="31">
        <v>39</v>
      </c>
      <c r="X105" s="31">
        <v>29</v>
      </c>
      <c r="Y105" s="31">
        <v>71</v>
      </c>
      <c r="Z105" s="31">
        <v>48</v>
      </c>
      <c r="AA105" s="31">
        <v>32</v>
      </c>
      <c r="AB105" s="29">
        <v>48</v>
      </c>
      <c r="AC105" s="31"/>
      <c r="AD105" s="31"/>
    </row>
    <row r="108" spans="1:30" s="13" customFormat="1">
      <c r="A108" s="13" t="s">
        <v>144</v>
      </c>
      <c r="B108" s="13" t="s">
        <v>0</v>
      </c>
      <c r="E108" s="13" t="s">
        <v>1</v>
      </c>
      <c r="H108" s="13" t="s">
        <v>2</v>
      </c>
      <c r="K108" s="13" t="s">
        <v>143</v>
      </c>
    </row>
    <row r="109" spans="1:30" s="13" customFormat="1">
      <c r="B109" s="13" t="s">
        <v>57</v>
      </c>
      <c r="C109" s="13" t="s">
        <v>58</v>
      </c>
      <c r="E109" s="13" t="s">
        <v>57</v>
      </c>
      <c r="F109" s="13" t="s">
        <v>58</v>
      </c>
      <c r="H109" s="13" t="s">
        <v>57</v>
      </c>
      <c r="I109" s="13" t="s">
        <v>58</v>
      </c>
      <c r="K109" s="13" t="s">
        <v>57</v>
      </c>
      <c r="L109" s="13" t="s">
        <v>58</v>
      </c>
    </row>
    <row r="110" spans="1:30">
      <c r="B110" s="10">
        <v>1.479712989</v>
      </c>
      <c r="C110" s="10">
        <v>41.25</v>
      </c>
      <c r="E110" s="10">
        <v>0.32339034799999999</v>
      </c>
      <c r="F110" s="10">
        <v>66.25</v>
      </c>
      <c r="H110" s="10">
        <v>0.58099999999999996</v>
      </c>
      <c r="I110" s="10">
        <v>62.5</v>
      </c>
      <c r="K110" s="10">
        <v>0.13890207312216402</v>
      </c>
      <c r="L110">
        <v>132</v>
      </c>
    </row>
    <row r="111" spans="1:30">
      <c r="B111" s="10">
        <v>0.497784122</v>
      </c>
      <c r="C111" s="10">
        <v>17.5</v>
      </c>
      <c r="E111" s="10">
        <v>0.57555245499999996</v>
      </c>
      <c r="F111" s="10">
        <v>68.75</v>
      </c>
      <c r="H111" s="10">
        <v>0.183</v>
      </c>
      <c r="I111" s="10">
        <v>162</v>
      </c>
      <c r="K111" s="10">
        <v>0.122</v>
      </c>
      <c r="L111">
        <v>128</v>
      </c>
    </row>
    <row r="112" spans="1:30">
      <c r="B112" s="10">
        <v>2.17</v>
      </c>
      <c r="C112" s="10">
        <v>21.25</v>
      </c>
      <c r="E112" s="10">
        <v>1.0800565289999999</v>
      </c>
      <c r="F112" s="10">
        <v>42.5</v>
      </c>
      <c r="H112" s="10">
        <v>0.72599999999999998</v>
      </c>
      <c r="I112" s="10">
        <v>36</v>
      </c>
      <c r="K112" s="10">
        <v>0.1673</v>
      </c>
      <c r="L112">
        <v>105</v>
      </c>
    </row>
    <row r="113" spans="2:12">
      <c r="B113" s="10">
        <v>1.19730347</v>
      </c>
      <c r="C113" s="10">
        <v>33.75</v>
      </c>
      <c r="E113" s="10">
        <v>2.1395766840000001</v>
      </c>
      <c r="F113" s="10">
        <v>42.5</v>
      </c>
      <c r="H113" s="10">
        <v>0.35299999999999998</v>
      </c>
      <c r="I113" s="10">
        <v>51</v>
      </c>
      <c r="K113" s="10">
        <v>0.19320000000000001</v>
      </c>
      <c r="L113">
        <v>64</v>
      </c>
    </row>
    <row r="114" spans="2:12">
      <c r="B114" s="10">
        <v>0.78182087899999997</v>
      </c>
      <c r="C114" s="10">
        <v>7.5</v>
      </c>
      <c r="E114" s="10">
        <v>0.30743118699999999</v>
      </c>
      <c r="F114" s="10">
        <v>26.25</v>
      </c>
      <c r="H114" s="10">
        <v>0.59099999999999997</v>
      </c>
      <c r="I114" s="10">
        <v>35</v>
      </c>
      <c r="K114" s="10">
        <v>0.1736</v>
      </c>
      <c r="L114">
        <v>104</v>
      </c>
    </row>
    <row r="115" spans="2:12">
      <c r="B115" s="10">
        <v>0.86969114199999997</v>
      </c>
      <c r="C115" s="10">
        <v>6.25</v>
      </c>
      <c r="E115" s="10">
        <v>0.58811240899999895</v>
      </c>
      <c r="F115" s="10">
        <v>10</v>
      </c>
      <c r="H115" s="10">
        <v>0.47199999999999998</v>
      </c>
      <c r="I115" s="10">
        <v>20</v>
      </c>
      <c r="K115" s="10">
        <v>0.12300000000000001</v>
      </c>
      <c r="L115">
        <v>124</v>
      </c>
    </row>
    <row r="116" spans="2:12">
      <c r="B116" s="10">
        <v>0.84213414900000005</v>
      </c>
      <c r="C116" s="10">
        <v>33.75</v>
      </c>
      <c r="H116" s="10">
        <v>1.2</v>
      </c>
      <c r="I116" s="10">
        <v>26</v>
      </c>
      <c r="K116" s="10">
        <v>0.13039999999999999</v>
      </c>
      <c r="L116">
        <v>127</v>
      </c>
    </row>
    <row r="117" spans="2:12">
      <c r="E117" s="10">
        <v>0.83106197800000003</v>
      </c>
      <c r="F117" s="10">
        <v>62.5</v>
      </c>
      <c r="K117" s="10">
        <v>0.122</v>
      </c>
      <c r="L117">
        <v>115</v>
      </c>
    </row>
    <row r="118" spans="2:12">
      <c r="B118" s="10">
        <v>0.81727746400000001</v>
      </c>
      <c r="C118" s="10">
        <v>36.25</v>
      </c>
      <c r="E118" s="10">
        <v>0.71924962000000003</v>
      </c>
      <c r="F118" s="10">
        <v>35</v>
      </c>
      <c r="H118" s="10">
        <v>0.60799999999999998</v>
      </c>
      <c r="I118" s="10">
        <v>45</v>
      </c>
    </row>
    <row r="119" spans="2:12">
      <c r="B119" s="10">
        <v>0.63598936800000005</v>
      </c>
      <c r="C119" s="10">
        <v>18.75</v>
      </c>
      <c r="E119" s="10">
        <v>0.4</v>
      </c>
      <c r="F119" s="10">
        <v>76.25</v>
      </c>
      <c r="H119" s="10">
        <v>3.5</v>
      </c>
      <c r="I119" s="10">
        <v>18</v>
      </c>
    </row>
    <row r="120" spans="2:12">
      <c r="B120" s="10">
        <v>0.68133044099999995</v>
      </c>
      <c r="C120" s="10">
        <v>15</v>
      </c>
      <c r="E120" s="10">
        <v>0.765010686</v>
      </c>
      <c r="F120" s="10">
        <v>35</v>
      </c>
      <c r="H120" s="10">
        <v>0.86</v>
      </c>
      <c r="I120" s="10">
        <v>23</v>
      </c>
    </row>
    <row r="121" spans="2:12">
      <c r="B121" s="10">
        <v>0.41167521400000001</v>
      </c>
      <c r="C121" s="10">
        <v>86.25</v>
      </c>
      <c r="E121" s="10">
        <v>0.82891398500000002</v>
      </c>
      <c r="F121" s="10">
        <v>31.25</v>
      </c>
      <c r="H121" s="10">
        <v>0.88800000000000001</v>
      </c>
      <c r="I121" s="10">
        <v>48</v>
      </c>
    </row>
    <row r="122" spans="2:12">
      <c r="B122" s="10">
        <v>1.3587632970000001</v>
      </c>
      <c r="C122" s="10">
        <v>22.5</v>
      </c>
      <c r="E122" s="10">
        <v>0.51045756399999997</v>
      </c>
      <c r="F122" s="10">
        <v>7.5</v>
      </c>
      <c r="H122" s="10">
        <v>1.072114507</v>
      </c>
      <c r="I122" s="10">
        <v>27.5</v>
      </c>
    </row>
    <row r="123" spans="2:12">
      <c r="E123" s="10">
        <v>0.60285814999999998</v>
      </c>
      <c r="F123" s="10">
        <v>31.25</v>
      </c>
    </row>
    <row r="124" spans="2:12">
      <c r="B124" s="10">
        <v>1.578845828</v>
      </c>
      <c r="C124" s="10">
        <v>23.75</v>
      </c>
      <c r="H124" s="10">
        <v>1.93</v>
      </c>
      <c r="I124" s="10">
        <v>21.25</v>
      </c>
    </row>
    <row r="125" spans="2:12">
      <c r="B125" s="10">
        <v>0.69880853200000004</v>
      </c>
      <c r="C125" s="10">
        <v>43.75</v>
      </c>
      <c r="E125" s="10">
        <v>2.728713478</v>
      </c>
      <c r="F125" s="10">
        <v>23.75</v>
      </c>
      <c r="H125" s="10">
        <v>0.40955506899999999</v>
      </c>
      <c r="I125" s="10">
        <v>50</v>
      </c>
    </row>
    <row r="126" spans="2:12">
      <c r="B126" s="10">
        <v>0.95593576199999997</v>
      </c>
      <c r="C126" s="10">
        <v>32.5</v>
      </c>
      <c r="E126" s="10">
        <v>0.654106984</v>
      </c>
      <c r="F126" s="10">
        <v>66.25</v>
      </c>
      <c r="H126" s="10">
        <v>1.1734862850000001</v>
      </c>
      <c r="I126" s="10">
        <v>32.5</v>
      </c>
    </row>
    <row r="127" spans="2:12">
      <c r="B127" s="10">
        <v>0.48648681599999999</v>
      </c>
      <c r="C127" s="10">
        <v>52.5</v>
      </c>
      <c r="E127" s="10">
        <v>1.148595872</v>
      </c>
      <c r="F127" s="10">
        <v>65</v>
      </c>
      <c r="H127" s="10">
        <v>0.47970578699999999</v>
      </c>
      <c r="I127" s="10">
        <v>10</v>
      </c>
    </row>
    <row r="128" spans="2:12">
      <c r="B128" s="10">
        <v>0.74553472300000001</v>
      </c>
      <c r="C128" s="10">
        <v>50</v>
      </c>
      <c r="E128" s="10">
        <v>5.2861881500000001</v>
      </c>
      <c r="F128" s="10">
        <v>37.5</v>
      </c>
      <c r="H128" s="10">
        <v>0.39067587599999998</v>
      </c>
      <c r="I128" s="10">
        <v>60</v>
      </c>
    </row>
    <row r="129" spans="1:20">
      <c r="E129" s="10">
        <v>0.30308954599999999</v>
      </c>
      <c r="F129" s="10">
        <v>105</v>
      </c>
      <c r="H129" s="10">
        <v>0.96106088000000001</v>
      </c>
      <c r="I129" s="10">
        <v>47.5</v>
      </c>
    </row>
    <row r="130" spans="1:20">
      <c r="B130" s="10">
        <v>0.78634717200000004</v>
      </c>
      <c r="C130" s="10">
        <v>26.25</v>
      </c>
      <c r="E130" s="10">
        <v>0.36779256399999999</v>
      </c>
      <c r="F130" s="10">
        <v>73.75</v>
      </c>
      <c r="H130" s="10">
        <v>0.43134899399999999</v>
      </c>
      <c r="I130" s="10">
        <v>20</v>
      </c>
    </row>
    <row r="131" spans="1:20">
      <c r="B131" s="10">
        <v>0.62776161799999997</v>
      </c>
      <c r="C131" s="10">
        <v>31.25</v>
      </c>
      <c r="E131" s="10">
        <v>1.0508205580000001</v>
      </c>
      <c r="F131" s="10">
        <v>41.25</v>
      </c>
      <c r="H131" s="10">
        <v>0.8</v>
      </c>
      <c r="I131" s="10">
        <v>31.25</v>
      </c>
    </row>
    <row r="132" spans="1:20">
      <c r="B132" s="10">
        <v>2.4278139310000002</v>
      </c>
      <c r="C132" s="10">
        <v>26.25</v>
      </c>
      <c r="E132" s="10">
        <v>0.470392582</v>
      </c>
      <c r="F132" s="10">
        <v>32.5</v>
      </c>
    </row>
    <row r="133" spans="1:20">
      <c r="B133" s="10">
        <v>2.7968712010000001</v>
      </c>
      <c r="C133" s="10">
        <v>20</v>
      </c>
      <c r="H133" s="10">
        <v>0.196761719</v>
      </c>
      <c r="I133" s="10">
        <v>117.5</v>
      </c>
    </row>
    <row r="134" spans="1:20">
      <c r="B134" s="10">
        <v>0.53887615600000005</v>
      </c>
      <c r="C134" s="10">
        <v>40</v>
      </c>
      <c r="H134" s="10">
        <v>0.394804025</v>
      </c>
      <c r="I134" s="10">
        <v>78.75</v>
      </c>
    </row>
    <row r="135" spans="1:20">
      <c r="H135" s="10">
        <v>0.33588877099999997</v>
      </c>
      <c r="I135" s="10">
        <v>76.25</v>
      </c>
    </row>
    <row r="136" spans="1:20">
      <c r="H136" s="10">
        <v>0.56432517000000004</v>
      </c>
      <c r="I136" s="10">
        <v>48.75</v>
      </c>
    </row>
    <row r="137" spans="1:20">
      <c r="H137" s="10">
        <v>0.71293911499999996</v>
      </c>
      <c r="I137" s="10">
        <v>36.25</v>
      </c>
    </row>
    <row r="138" spans="1:20">
      <c r="H138" s="10">
        <v>0.376656035</v>
      </c>
      <c r="I138" s="10">
        <v>88.75</v>
      </c>
    </row>
    <row r="139" spans="1:20">
      <c r="H139" s="10">
        <v>0.21183782700000001</v>
      </c>
      <c r="I139" s="10">
        <v>60</v>
      </c>
    </row>
    <row r="143" spans="1:20" s="13" customFormat="1">
      <c r="A143" s="13" t="s">
        <v>145</v>
      </c>
      <c r="B143" s="13" t="s">
        <v>59</v>
      </c>
      <c r="E143" s="13" t="s">
        <v>146</v>
      </c>
      <c r="F143" s="13" t="s">
        <v>60</v>
      </c>
      <c r="I143" s="13" t="s">
        <v>147</v>
      </c>
      <c r="J143" s="13" t="s">
        <v>61</v>
      </c>
      <c r="M143" s="13" t="s">
        <v>148</v>
      </c>
      <c r="N143" s="13" t="s">
        <v>62</v>
      </c>
      <c r="Q143" s="13" t="s">
        <v>149</v>
      </c>
      <c r="R143" s="13" t="s">
        <v>63</v>
      </c>
    </row>
    <row r="144" spans="1:20" s="13" customFormat="1">
      <c r="B144" s="13" t="s">
        <v>0</v>
      </c>
      <c r="C144" s="13" t="s">
        <v>1</v>
      </c>
      <c r="D144" s="13" t="s">
        <v>2</v>
      </c>
      <c r="F144" s="13" t="s">
        <v>0</v>
      </c>
      <c r="G144" s="13" t="s">
        <v>1</v>
      </c>
      <c r="H144" s="13" t="s">
        <v>2</v>
      </c>
      <c r="J144" s="13" t="s">
        <v>0</v>
      </c>
      <c r="K144" s="13" t="s">
        <v>1</v>
      </c>
      <c r="L144" s="13" t="s">
        <v>2</v>
      </c>
      <c r="N144" s="13" t="s">
        <v>0</v>
      </c>
      <c r="O144" s="13" t="s">
        <v>1</v>
      </c>
      <c r="P144" s="13" t="s">
        <v>2</v>
      </c>
      <c r="R144" s="13" t="s">
        <v>0</v>
      </c>
      <c r="S144" s="13" t="s">
        <v>1</v>
      </c>
      <c r="T144" s="13" t="s">
        <v>2</v>
      </c>
    </row>
    <row r="145" spans="2:20">
      <c r="B145" s="10">
        <v>85.540771484375</v>
      </c>
      <c r="C145" s="10">
        <v>82.21435546875</v>
      </c>
      <c r="D145" s="10">
        <v>86.60888671875</v>
      </c>
      <c r="F145" s="10">
        <v>-47.149658203125</v>
      </c>
      <c r="G145" s="10">
        <v>-52.093505859375</v>
      </c>
      <c r="H145" s="10">
        <v>-46.600341796875</v>
      </c>
      <c r="J145" s="10">
        <v>228.8818359375</v>
      </c>
      <c r="K145" s="10">
        <v>429.6875</v>
      </c>
      <c r="L145" s="10">
        <v>297.8515625</v>
      </c>
      <c r="N145" s="10">
        <v>0.97563253252457105</v>
      </c>
      <c r="O145" s="10">
        <v>0.361874999999997</v>
      </c>
      <c r="P145" s="10">
        <v>0.60382069563541996</v>
      </c>
      <c r="R145" s="10">
        <v>8.026123046875</v>
      </c>
      <c r="S145" s="10">
        <v>15.533447265625</v>
      </c>
      <c r="T145" s="10">
        <v>16.3421630859375</v>
      </c>
    </row>
    <row r="146" spans="2:20">
      <c r="B146" s="10">
        <v>86.73095703125</v>
      </c>
      <c r="C146" s="10">
        <v>91.339111328125</v>
      </c>
      <c r="D146" s="10">
        <v>87.5091552734375</v>
      </c>
      <c r="F146" s="10">
        <v>-46.56982421875</v>
      </c>
      <c r="G146" s="10">
        <v>-50.689697265625</v>
      </c>
      <c r="H146" s="10">
        <v>-53.0242919921875</v>
      </c>
      <c r="J146" s="10">
        <v>226.4404296875</v>
      </c>
      <c r="K146" s="10">
        <v>332.03125</v>
      </c>
      <c r="L146" s="10">
        <v>368.95751953125</v>
      </c>
      <c r="N146" s="10">
        <v>0.86577293220042795</v>
      </c>
      <c r="O146" s="10">
        <v>0.54890612244898296</v>
      </c>
      <c r="P146" s="10">
        <v>0.41060203037925103</v>
      </c>
      <c r="R146" s="10">
        <v>10.894775390625</v>
      </c>
      <c r="S146" s="10">
        <v>16.66259765625</v>
      </c>
      <c r="T146" s="10">
        <v>19.195556640625</v>
      </c>
    </row>
    <row r="147" spans="2:20">
      <c r="B147" s="10">
        <v>89.935302734375</v>
      </c>
      <c r="C147" s="10">
        <v>87.7685546875</v>
      </c>
      <c r="D147" s="10">
        <v>85.052490234375</v>
      </c>
      <c r="F147" s="10">
        <v>-45.806884765625</v>
      </c>
      <c r="G147" s="10">
        <v>-55.908203125</v>
      </c>
      <c r="H147" s="10">
        <v>-48.9501953125</v>
      </c>
      <c r="J147" s="10">
        <v>272.8271484375</v>
      </c>
      <c r="K147" s="10">
        <v>337.5244140625</v>
      </c>
      <c r="L147" s="10">
        <v>260.009765625</v>
      </c>
      <c r="N147" s="10">
        <v>0.80904539800994202</v>
      </c>
      <c r="O147" s="10">
        <v>0.69546336326351299</v>
      </c>
      <c r="P147" s="10">
        <v>0.76881374127751201</v>
      </c>
      <c r="R147" s="10">
        <v>10.1318359375</v>
      </c>
      <c r="S147" s="10">
        <v>8.60595703125</v>
      </c>
      <c r="T147" s="10">
        <v>12.542724609375</v>
      </c>
    </row>
    <row r="148" spans="2:20">
      <c r="B148" s="10">
        <v>92.041015625</v>
      </c>
      <c r="C148" s="10">
        <v>82.672119140625</v>
      </c>
      <c r="D148" s="10">
        <v>73.8</v>
      </c>
      <c r="F148" s="10">
        <v>-47.66845703125</v>
      </c>
      <c r="G148" s="10">
        <v>-44.73876953125</v>
      </c>
      <c r="H148" s="10">
        <v>-42</v>
      </c>
      <c r="J148" s="10">
        <v>344.23828125</v>
      </c>
      <c r="K148" s="10">
        <v>301.513671875</v>
      </c>
      <c r="L148" s="10">
        <v>239</v>
      </c>
      <c r="N148" s="10">
        <v>0.63268001540239904</v>
      </c>
      <c r="O148" s="10">
        <v>0.62233037383177203</v>
      </c>
      <c r="P148" s="10">
        <v>0.65</v>
      </c>
      <c r="R148" s="10">
        <v>14.617919921875</v>
      </c>
      <c r="S148" s="10">
        <v>14.0380859375</v>
      </c>
      <c r="T148" s="10">
        <v>19.13</v>
      </c>
    </row>
    <row r="149" spans="2:20">
      <c r="B149" s="10">
        <v>90.63720703125</v>
      </c>
      <c r="C149" s="10">
        <v>83.19091796875</v>
      </c>
      <c r="D149" s="10">
        <v>95.5810546875</v>
      </c>
      <c r="F149" s="10">
        <v>-49.37744140625</v>
      </c>
      <c r="G149" s="10">
        <v>-51.605224609375</v>
      </c>
      <c r="H149" s="10">
        <v>-53.3447265625</v>
      </c>
      <c r="J149" s="10">
        <v>328.9794921875</v>
      </c>
      <c r="K149" s="10">
        <v>438.232421875</v>
      </c>
      <c r="L149" s="10">
        <v>357.666015625</v>
      </c>
      <c r="N149" s="10">
        <v>0.69655734890110899</v>
      </c>
      <c r="O149" s="10">
        <v>0.37074363402682298</v>
      </c>
      <c r="P149" s="10">
        <v>0.73211773345701603</v>
      </c>
      <c r="R149" s="10">
        <v>12.420654296875</v>
      </c>
      <c r="S149" s="10">
        <v>17.425537109374901</v>
      </c>
      <c r="T149" s="10">
        <v>11.688232421875</v>
      </c>
    </row>
    <row r="150" spans="2:20">
      <c r="B150" s="10">
        <v>95.15380859375</v>
      </c>
      <c r="C150" s="10">
        <v>87.677001953125</v>
      </c>
      <c r="D150" s="10">
        <v>92.041015625</v>
      </c>
      <c r="F150" s="10">
        <v>-48.553466796875</v>
      </c>
      <c r="G150" s="10">
        <v>-48.76708984375</v>
      </c>
      <c r="H150" s="10">
        <v>-46.539306640625</v>
      </c>
      <c r="J150" s="10">
        <v>382.080078125</v>
      </c>
      <c r="K150" s="10">
        <v>338.134765625</v>
      </c>
      <c r="L150" s="10">
        <v>344.8486328125</v>
      </c>
      <c r="N150" s="10">
        <v>0.61728421887991602</v>
      </c>
      <c r="O150" s="10">
        <v>0.60875246143746098</v>
      </c>
      <c r="P150" s="10">
        <v>0.72010640681003202</v>
      </c>
      <c r="R150" s="10">
        <v>12.0849609375</v>
      </c>
      <c r="S150" s="10">
        <v>12.451171875</v>
      </c>
      <c r="T150" s="10">
        <v>15.167236328125</v>
      </c>
    </row>
    <row r="151" spans="2:20">
      <c r="B151" s="10">
        <v>93.536376953125</v>
      </c>
      <c r="D151" s="10">
        <v>87.34130859375</v>
      </c>
      <c r="F151" s="10">
        <v>-48.33984375</v>
      </c>
      <c r="H151" s="10">
        <v>-50.201416015625</v>
      </c>
      <c r="J151" s="10">
        <v>319.82421875</v>
      </c>
      <c r="L151" s="10">
        <v>330.2001953125</v>
      </c>
      <c r="N151" s="10">
        <v>0.64234176441840396</v>
      </c>
      <c r="P151" s="10">
        <v>0.59132135375750705</v>
      </c>
      <c r="R151" s="10">
        <v>10.406494140625</v>
      </c>
      <c r="T151" s="10">
        <v>10.92529296875</v>
      </c>
    </row>
    <row r="152" spans="2:20">
      <c r="C152" s="10">
        <v>93.292236328124901</v>
      </c>
      <c r="G152" s="10">
        <v>-53.771972656249901</v>
      </c>
      <c r="K152" s="10">
        <v>406.79931640625</v>
      </c>
      <c r="O152" s="10">
        <v>0.56896506844094497</v>
      </c>
      <c r="S152" s="10">
        <v>9.4146728515625107</v>
      </c>
    </row>
    <row r="153" spans="2:20">
      <c r="B153" s="10">
        <v>93.292236328125</v>
      </c>
      <c r="C153" s="10">
        <v>93.1549072265625</v>
      </c>
      <c r="D153" s="10">
        <v>90.8203125</v>
      </c>
      <c r="F153" s="10">
        <v>-49.01123046875</v>
      </c>
      <c r="G153" s="10">
        <v>-48.736572265625</v>
      </c>
      <c r="H153" s="10">
        <v>-48.858642578125</v>
      </c>
      <c r="J153" s="10">
        <v>335.693359375</v>
      </c>
      <c r="K153" s="10">
        <v>415.0390625</v>
      </c>
      <c r="L153" s="10">
        <v>272.216796875</v>
      </c>
      <c r="N153" s="10">
        <v>0.75784607615605604</v>
      </c>
      <c r="O153" s="10">
        <v>0.59465508633243702</v>
      </c>
      <c r="P153" s="10">
        <v>0.87660602517368602</v>
      </c>
      <c r="R153" s="10">
        <v>12.39013671875</v>
      </c>
      <c r="S153" s="10">
        <v>11.505126953125</v>
      </c>
      <c r="T153" s="10">
        <v>13.12255859375</v>
      </c>
    </row>
    <row r="154" spans="2:20">
      <c r="B154" s="10">
        <v>93.414306640624901</v>
      </c>
      <c r="C154" s="10">
        <v>97.076416015625</v>
      </c>
      <c r="D154" s="10">
        <v>90.301513671875</v>
      </c>
      <c r="F154" s="10">
        <v>-46.752929687499901</v>
      </c>
      <c r="G154" s="10">
        <v>-51.0101318359375</v>
      </c>
      <c r="H154" s="10">
        <v>-50.537109375</v>
      </c>
      <c r="J154" s="10">
        <v>324.0966796875</v>
      </c>
      <c r="K154" s="10">
        <v>458.984375</v>
      </c>
      <c r="L154" s="10">
        <v>300.9033203125</v>
      </c>
      <c r="N154" s="10">
        <v>0.64579882812498102</v>
      </c>
      <c r="O154" s="10">
        <v>0.51960634726881905</v>
      </c>
      <c r="P154" s="10">
        <v>0.71657004830917903</v>
      </c>
      <c r="R154" s="10">
        <v>13.5498046875</v>
      </c>
      <c r="S154" s="10">
        <v>15.1214599609375</v>
      </c>
      <c r="T154" s="10">
        <v>11.3525390625</v>
      </c>
    </row>
    <row r="155" spans="2:20">
      <c r="B155" s="10">
        <v>93.841552734375</v>
      </c>
      <c r="C155" s="10">
        <v>89.5538330078125</v>
      </c>
      <c r="D155" s="10">
        <v>88.043212890625</v>
      </c>
      <c r="F155" s="10">
        <v>-49.896240234375</v>
      </c>
      <c r="G155" s="10">
        <v>-50.4150390625</v>
      </c>
      <c r="H155" s="10">
        <v>-50.35400390625</v>
      </c>
      <c r="J155" s="10">
        <v>374.1455078125</v>
      </c>
      <c r="K155" s="10">
        <v>263.97705078125</v>
      </c>
      <c r="L155" s="10">
        <v>311.279296875</v>
      </c>
      <c r="N155" s="10">
        <v>1.0551521650326601</v>
      </c>
      <c r="O155" s="10">
        <v>0.615852053551179</v>
      </c>
      <c r="P155" s="10">
        <v>0.78515625</v>
      </c>
      <c r="R155" s="10">
        <v>5.096435546875</v>
      </c>
      <c r="S155" s="10">
        <v>12.3138427734375</v>
      </c>
      <c r="T155" s="10">
        <v>12.969970703125</v>
      </c>
    </row>
    <row r="156" spans="2:20">
      <c r="B156" s="10">
        <v>90.88134765625</v>
      </c>
      <c r="C156" s="10">
        <v>91.9342041015625</v>
      </c>
      <c r="D156" s="10">
        <v>89.90478515625</v>
      </c>
      <c r="F156" s="10">
        <v>-53.89404296875</v>
      </c>
      <c r="G156" s="10">
        <v>-48.309326171875</v>
      </c>
      <c r="H156" s="10">
        <v>-51.422119140625</v>
      </c>
      <c r="J156" s="10">
        <v>440.0634765625</v>
      </c>
      <c r="K156" s="12">
        <v>304.87060546875</v>
      </c>
      <c r="L156" s="10">
        <v>299.6826171875</v>
      </c>
      <c r="N156" s="10">
        <v>0.42945313893346698</v>
      </c>
      <c r="O156" s="10">
        <v>0.76180727917045399</v>
      </c>
      <c r="P156" s="10">
        <v>0.79684139784944796</v>
      </c>
      <c r="R156" s="10">
        <v>13.092041015625</v>
      </c>
      <c r="S156" s="10">
        <v>10.3912353515625</v>
      </c>
      <c r="T156" s="10">
        <v>11.3525390625</v>
      </c>
    </row>
    <row r="157" spans="2:20">
      <c r="B157" s="10">
        <v>91.1865234375</v>
      </c>
      <c r="C157" s="10">
        <v>90.9576416015625</v>
      </c>
      <c r="D157" s="10">
        <v>95.39794921875</v>
      </c>
      <c r="F157" s="10">
        <v>-49.163818359375</v>
      </c>
      <c r="G157" s="10">
        <v>-49.8504638671875</v>
      </c>
      <c r="H157" s="10">
        <v>-54.3212890625</v>
      </c>
      <c r="J157" s="10">
        <v>300.29296875</v>
      </c>
      <c r="K157" s="10">
        <v>385.7421875</v>
      </c>
      <c r="L157" s="10">
        <v>332.03125</v>
      </c>
      <c r="N157" s="10">
        <v>0.70330882352939705</v>
      </c>
      <c r="O157" s="10">
        <v>0.61936568291699201</v>
      </c>
      <c r="P157" s="10">
        <v>0.67445431678027001</v>
      </c>
      <c r="R157" s="10">
        <v>7.965087890625</v>
      </c>
      <c r="S157" s="10">
        <v>8.4075927734375</v>
      </c>
      <c r="T157" s="10">
        <v>11.962890624999901</v>
      </c>
    </row>
    <row r="158" spans="2:20">
      <c r="C158" s="10">
        <v>91.49169921875</v>
      </c>
      <c r="G158" s="10">
        <v>-46.81396484375</v>
      </c>
      <c r="K158" s="10">
        <v>313.41552734375</v>
      </c>
      <c r="O158" s="10">
        <v>0.71467065868264901</v>
      </c>
      <c r="S158" s="10">
        <v>10.650634765625</v>
      </c>
    </row>
    <row r="159" spans="2:20">
      <c r="B159" s="10">
        <v>98.08349609375</v>
      </c>
      <c r="D159" s="10">
        <v>97.4578857421875</v>
      </c>
      <c r="F159" s="10">
        <v>-47.454833984375</v>
      </c>
      <c r="H159" s="10">
        <v>-52.6275634765625</v>
      </c>
      <c r="J159" s="10">
        <v>357.0556640625</v>
      </c>
      <c r="L159" s="10">
        <v>487.060546875</v>
      </c>
      <c r="N159" s="10">
        <v>0.74226371951220904</v>
      </c>
      <c r="P159" s="10">
        <v>0.49061168160568502</v>
      </c>
      <c r="R159" s="10">
        <v>8.941650390625</v>
      </c>
      <c r="T159" s="10">
        <v>13.1072998046875</v>
      </c>
    </row>
    <row r="160" spans="2:20">
      <c r="B160" s="10">
        <v>95.947265625</v>
      </c>
      <c r="C160" s="10">
        <v>97.3052978515625</v>
      </c>
      <c r="D160" s="10">
        <v>83.648681640625</v>
      </c>
      <c r="F160" s="10">
        <v>-48.7518310546875</v>
      </c>
      <c r="G160" s="10">
        <v>-49.896240234375</v>
      </c>
      <c r="H160" s="10">
        <v>-44.9676513671875</v>
      </c>
      <c r="J160" s="10">
        <v>310.36376953125</v>
      </c>
      <c r="K160" s="10">
        <v>350.9521484375</v>
      </c>
      <c r="L160" s="10">
        <v>339.66064453125</v>
      </c>
      <c r="N160" s="10">
        <v>0.76904809719852096</v>
      </c>
      <c r="O160" s="10">
        <v>0.73054202524383505</v>
      </c>
      <c r="P160" s="10">
        <v>0.62994558898338904</v>
      </c>
      <c r="R160" s="10">
        <v>12.3291015625</v>
      </c>
      <c r="S160" s="10">
        <v>8.758544921875</v>
      </c>
      <c r="T160" s="10">
        <v>12.420654296875</v>
      </c>
    </row>
    <row r="161" spans="2:20">
      <c r="B161" s="10">
        <v>79.2388916015625</v>
      </c>
      <c r="C161" s="10">
        <v>95.76416015625</v>
      </c>
      <c r="D161" s="10">
        <v>91.278076171875</v>
      </c>
      <c r="F161" s="10">
        <v>-44.036865234375</v>
      </c>
      <c r="G161" s="10">
        <v>-49.3621826171875</v>
      </c>
      <c r="H161" s="10">
        <v>-48.187255859375</v>
      </c>
      <c r="J161" s="10">
        <v>233.154296875</v>
      </c>
      <c r="K161" s="10">
        <v>407.40966796875</v>
      </c>
      <c r="L161" s="10">
        <v>399.169921875</v>
      </c>
      <c r="N161" s="10">
        <v>0.93932046469157604</v>
      </c>
      <c r="O161" s="10">
        <v>0.558655629571575</v>
      </c>
      <c r="P161" s="10">
        <v>0.509323479794488</v>
      </c>
      <c r="R161" s="10">
        <v>8.636474609375</v>
      </c>
      <c r="S161" s="10">
        <v>9.27734375</v>
      </c>
      <c r="T161" s="10">
        <v>13.97705078125</v>
      </c>
    </row>
    <row r="162" spans="2:20">
      <c r="B162" s="10">
        <v>81.60400390625</v>
      </c>
      <c r="C162" s="10">
        <v>92.1478271484375</v>
      </c>
      <c r="D162" s="10">
        <v>91.033935546874901</v>
      </c>
      <c r="F162" s="10">
        <v>-49.4232177734375</v>
      </c>
      <c r="G162" s="10">
        <v>-54.01611328125</v>
      </c>
      <c r="H162" s="10">
        <v>-52.688598632812401</v>
      </c>
      <c r="J162" s="10">
        <v>239.56298828125</v>
      </c>
      <c r="K162" s="10">
        <v>397.64404296875</v>
      </c>
      <c r="L162" s="10">
        <v>449.8291015625</v>
      </c>
      <c r="N162" s="10">
        <v>0.72180272108843702</v>
      </c>
      <c r="O162" s="10">
        <v>0.53428952764406201</v>
      </c>
      <c r="P162" s="10">
        <v>0.54116645404627595</v>
      </c>
      <c r="R162" s="10">
        <v>14.58740234375</v>
      </c>
      <c r="S162" s="10">
        <v>8.6212158203125</v>
      </c>
      <c r="T162" s="10">
        <v>11.29150390625</v>
      </c>
    </row>
    <row r="163" spans="2:20">
      <c r="B163" s="10">
        <v>95.5963134765625</v>
      </c>
      <c r="C163" s="10">
        <v>100.723266601562</v>
      </c>
      <c r="D163" s="10">
        <v>90.6829833984375</v>
      </c>
      <c r="F163" s="10">
        <v>-45.9136962890625</v>
      </c>
      <c r="G163" s="10">
        <v>-54.534912109375</v>
      </c>
      <c r="H163" s="10">
        <v>-48.52294921875</v>
      </c>
      <c r="J163" s="10">
        <v>418.39599609375</v>
      </c>
      <c r="K163" s="10">
        <v>440.673828125</v>
      </c>
      <c r="L163" s="10">
        <v>382.080078125</v>
      </c>
      <c r="N163" s="10">
        <v>0.55446376357562599</v>
      </c>
      <c r="O163" s="10">
        <v>0.52160420660422302</v>
      </c>
      <c r="P163" s="10">
        <v>0.64179325139147603</v>
      </c>
      <c r="R163" s="10">
        <v>15.472412109375</v>
      </c>
      <c r="S163" s="10">
        <v>9.490966796875</v>
      </c>
      <c r="T163" s="10">
        <v>15.380859375</v>
      </c>
    </row>
    <row r="164" spans="2:20">
      <c r="C164" s="10">
        <v>96.25244140625</v>
      </c>
      <c r="D164" s="10">
        <v>87.9364013671875</v>
      </c>
      <c r="G164" s="10">
        <v>-50.96435546875</v>
      </c>
      <c r="H164" s="10">
        <v>-52.55126953125</v>
      </c>
      <c r="K164" s="10">
        <v>443.7255859375</v>
      </c>
      <c r="L164" s="10">
        <v>374.1455078125</v>
      </c>
      <c r="O164" s="10">
        <v>0.44005564586720403</v>
      </c>
      <c r="P164" s="10">
        <v>0.58752335607030604</v>
      </c>
      <c r="S164" s="10">
        <v>18.2342529296875</v>
      </c>
      <c r="T164" s="10">
        <v>14.1143798828125</v>
      </c>
    </row>
    <row r="165" spans="2:20">
      <c r="B165" s="10">
        <v>88.7908935546875</v>
      </c>
      <c r="C165" s="10">
        <v>84.808349609375</v>
      </c>
      <c r="D165" s="10">
        <v>92.0257568359375</v>
      </c>
      <c r="F165" s="10">
        <v>-52.24609375</v>
      </c>
      <c r="G165" s="10">
        <v>-49.3011474609375</v>
      </c>
      <c r="H165" s="10">
        <v>-53.375244140625</v>
      </c>
      <c r="J165" s="10">
        <v>279.541015625</v>
      </c>
      <c r="K165" s="10">
        <v>359.80224609375</v>
      </c>
      <c r="L165" s="10">
        <v>406.494140625</v>
      </c>
      <c r="N165" s="10">
        <v>0.71941649871234803</v>
      </c>
      <c r="O165" s="10">
        <v>0.49506866364600899</v>
      </c>
      <c r="P165" s="10">
        <v>0.55924161585363596</v>
      </c>
      <c r="R165" s="10">
        <v>13.8092041015625</v>
      </c>
      <c r="S165" s="10">
        <v>16.6015625</v>
      </c>
      <c r="T165" s="10">
        <v>8.7890625</v>
      </c>
    </row>
    <row r="166" spans="2:20">
      <c r="B166" s="10">
        <v>85.0830078125</v>
      </c>
      <c r="C166" s="10">
        <v>89.9505615234375</v>
      </c>
      <c r="D166" s="10">
        <v>99.79248046875</v>
      </c>
      <c r="F166" s="10">
        <v>-47.760009765625</v>
      </c>
      <c r="G166" s="10">
        <v>-50.2471923828125</v>
      </c>
      <c r="H166" s="10">
        <v>-57.3577880859375</v>
      </c>
      <c r="J166" s="10">
        <v>269.1650390625</v>
      </c>
      <c r="K166" s="10">
        <v>376.28173828125</v>
      </c>
      <c r="L166" s="10">
        <v>476.98974609375</v>
      </c>
      <c r="N166" s="10">
        <v>0.69515229306125503</v>
      </c>
      <c r="O166" s="10">
        <v>0.49604604007632203</v>
      </c>
      <c r="P166" s="10">
        <v>0.40670124778012001</v>
      </c>
      <c r="R166" s="10">
        <v>13.7939453125</v>
      </c>
      <c r="S166" s="10">
        <v>16.11328125</v>
      </c>
      <c r="T166" s="10">
        <v>16.1895751953125</v>
      </c>
    </row>
    <row r="167" spans="2:20">
      <c r="B167" s="10">
        <v>89.599609375</v>
      </c>
      <c r="C167" s="10">
        <v>96.7559814453125</v>
      </c>
      <c r="F167" s="10">
        <v>-48.8739013671875</v>
      </c>
      <c r="G167" s="10">
        <v>-53.4515380859375</v>
      </c>
      <c r="J167" s="10">
        <v>361.328125</v>
      </c>
      <c r="K167" s="10">
        <v>445.86181640625</v>
      </c>
      <c r="N167" s="10">
        <v>0.64927068788199405</v>
      </c>
      <c r="O167" s="10">
        <v>0.45743635979339098</v>
      </c>
      <c r="R167" s="10">
        <v>13.12255859375</v>
      </c>
      <c r="S167" s="10">
        <v>19.3939208984375</v>
      </c>
    </row>
    <row r="168" spans="2:20">
      <c r="B168" s="10">
        <v>85.693359374999901</v>
      </c>
      <c r="D168" s="10">
        <v>85.6</v>
      </c>
      <c r="F168" s="10">
        <v>-50.827026367187401</v>
      </c>
      <c r="H168" s="10">
        <v>-53</v>
      </c>
      <c r="J168" s="10">
        <v>251.15966796875</v>
      </c>
      <c r="L168" s="10">
        <v>410</v>
      </c>
      <c r="N168" s="10">
        <v>0.973521634615366</v>
      </c>
      <c r="P168" s="10">
        <v>0.39</v>
      </c>
      <c r="R168" s="10">
        <v>7.1105957031250204</v>
      </c>
      <c r="T168" s="10">
        <v>18.489999999999998</v>
      </c>
    </row>
    <row r="169" spans="2:20">
      <c r="B169" s="10">
        <v>92.254638671875</v>
      </c>
      <c r="D169" s="10">
        <v>85.0067138671875</v>
      </c>
      <c r="F169" s="10">
        <v>-47.5921630859375</v>
      </c>
      <c r="H169" s="10">
        <v>-48.126220703125</v>
      </c>
      <c r="J169" s="10">
        <v>333.55712890625</v>
      </c>
      <c r="L169" s="10">
        <v>405.57861328125</v>
      </c>
      <c r="N169" s="10">
        <v>0.68032744572798198</v>
      </c>
      <c r="P169" s="10">
        <v>0.476145607161925</v>
      </c>
      <c r="R169" s="10">
        <v>14.9993896484375</v>
      </c>
      <c r="T169" s="10">
        <v>17.0135498046875</v>
      </c>
    </row>
    <row r="170" spans="2:20">
      <c r="D170" s="10">
        <v>87.142944335937401</v>
      </c>
      <c r="H170" s="10">
        <v>-47.241210937499901</v>
      </c>
      <c r="L170" s="10">
        <v>391.845703125</v>
      </c>
      <c r="P170" s="10">
        <v>0.55904551521427903</v>
      </c>
      <c r="T170" s="10">
        <v>16.9830322265625</v>
      </c>
    </row>
    <row r="171" spans="2:20">
      <c r="D171" s="10">
        <v>84.487915039062401</v>
      </c>
      <c r="H171" s="10">
        <v>-46.005249023437401</v>
      </c>
      <c r="L171" s="10">
        <v>322.8759765625</v>
      </c>
      <c r="P171" s="10">
        <v>0.59876464843750898</v>
      </c>
      <c r="T171" s="10">
        <v>14.0380859375</v>
      </c>
    </row>
    <row r="172" spans="2:20">
      <c r="D172" s="10">
        <v>91.85791015625</v>
      </c>
      <c r="H172" s="10">
        <v>-46.112060546875</v>
      </c>
      <c r="L172" s="10">
        <v>403.13720703125</v>
      </c>
      <c r="P172" s="10">
        <v>0.59553620643896399</v>
      </c>
      <c r="T172" s="10">
        <v>13.8702392578125</v>
      </c>
    </row>
    <row r="173" spans="2:20">
      <c r="D173" s="10">
        <v>96.6339111328125</v>
      </c>
      <c r="H173" s="10">
        <v>-48.4771728515625</v>
      </c>
      <c r="L173" s="10">
        <v>487.060546875</v>
      </c>
      <c r="P173" s="10">
        <v>0.40553482377518402</v>
      </c>
      <c r="T173" s="10">
        <v>21.8658447265625</v>
      </c>
    </row>
    <row r="174" spans="2:20">
      <c r="D174" s="10">
        <v>90.408325195312401</v>
      </c>
      <c r="H174" s="10">
        <v>-48.049926757812401</v>
      </c>
      <c r="L174" s="10">
        <v>454.7119140625</v>
      </c>
      <c r="P174" s="10">
        <v>0.40417778104406898</v>
      </c>
      <c r="T174" s="10">
        <v>18.0206298828125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34"/>
  <sheetViews>
    <sheetView workbookViewId="0">
      <selection activeCell="O13" sqref="O13"/>
    </sheetView>
  </sheetViews>
  <sheetFormatPr defaultColWidth="11.5546875" defaultRowHeight="14.4"/>
  <cols>
    <col min="11" max="11" width="17.21875" customWidth="1"/>
    <col min="14" max="14" width="17.44140625" customWidth="1"/>
    <col min="17" max="17" width="17.109375" customWidth="1"/>
  </cols>
  <sheetData>
    <row r="2" spans="1:46" s="17" customFormat="1">
      <c r="A2" s="15" t="s">
        <v>65</v>
      </c>
      <c r="B2" s="15" t="s">
        <v>5</v>
      </c>
      <c r="C2" s="15"/>
      <c r="D2" s="15"/>
      <c r="E2" s="15"/>
      <c r="F2" s="15"/>
      <c r="G2" s="15"/>
      <c r="I2" s="51" t="s">
        <v>271</v>
      </c>
      <c r="J2" s="1"/>
      <c r="K2" s="1"/>
      <c r="L2" s="1"/>
      <c r="M2" s="1"/>
      <c r="N2" s="1"/>
      <c r="O2" s="1"/>
      <c r="P2" s="1"/>
      <c r="Q2" s="1"/>
    </row>
    <row r="3" spans="1:46">
      <c r="B3" t="s">
        <v>0</v>
      </c>
      <c r="C3" t="s">
        <v>21</v>
      </c>
      <c r="D3" t="s">
        <v>1</v>
      </c>
      <c r="E3" t="s">
        <v>21</v>
      </c>
      <c r="F3" t="s">
        <v>2</v>
      </c>
      <c r="G3" t="s">
        <v>21</v>
      </c>
      <c r="I3" s="50" t="s">
        <v>0</v>
      </c>
      <c r="J3" t="s">
        <v>272</v>
      </c>
      <c r="K3" t="s">
        <v>273</v>
      </c>
      <c r="L3" s="50" t="s">
        <v>1</v>
      </c>
      <c r="M3" t="s">
        <v>272</v>
      </c>
      <c r="N3" t="s">
        <v>273</v>
      </c>
      <c r="O3" s="50" t="s">
        <v>2</v>
      </c>
      <c r="P3" t="s">
        <v>272</v>
      </c>
      <c r="Q3" t="s">
        <v>273</v>
      </c>
    </row>
    <row r="4" spans="1:46">
      <c r="B4" t="s">
        <v>10</v>
      </c>
      <c r="C4">
        <v>4.2</v>
      </c>
      <c r="D4" t="s">
        <v>10</v>
      </c>
      <c r="E4">
        <v>9.9</v>
      </c>
      <c r="F4" t="s">
        <v>10</v>
      </c>
      <c r="G4">
        <v>15</v>
      </c>
      <c r="I4" t="s">
        <v>10</v>
      </c>
      <c r="J4">
        <v>143</v>
      </c>
      <c r="K4">
        <v>6</v>
      </c>
      <c r="L4" t="s">
        <v>10</v>
      </c>
      <c r="M4">
        <v>142</v>
      </c>
      <c r="N4">
        <v>14</v>
      </c>
      <c r="O4" t="s">
        <v>10</v>
      </c>
      <c r="P4">
        <v>140</v>
      </c>
      <c r="Q4">
        <v>21</v>
      </c>
    </row>
    <row r="5" spans="1:46">
      <c r="B5" t="s">
        <v>11</v>
      </c>
      <c r="C5">
        <v>3.1</v>
      </c>
      <c r="D5" t="s">
        <v>11</v>
      </c>
      <c r="E5">
        <v>9</v>
      </c>
      <c r="F5" t="s">
        <v>11</v>
      </c>
      <c r="G5">
        <v>18.600000000000001</v>
      </c>
      <c r="I5" t="s">
        <v>11</v>
      </c>
      <c r="J5">
        <v>130</v>
      </c>
      <c r="K5">
        <v>4</v>
      </c>
      <c r="L5" t="s">
        <v>11</v>
      </c>
      <c r="M5">
        <v>144</v>
      </c>
      <c r="N5">
        <v>13</v>
      </c>
      <c r="O5" t="s">
        <v>11</v>
      </c>
      <c r="P5">
        <v>129</v>
      </c>
      <c r="Q5">
        <v>24</v>
      </c>
    </row>
    <row r="6" spans="1:46">
      <c r="B6" t="s">
        <v>12</v>
      </c>
      <c r="C6">
        <v>2.2999999999999998</v>
      </c>
      <c r="D6" t="s">
        <v>12</v>
      </c>
      <c r="E6">
        <v>5.2</v>
      </c>
      <c r="F6" t="s">
        <v>12</v>
      </c>
      <c r="G6">
        <v>11.9</v>
      </c>
      <c r="I6" t="s">
        <v>12</v>
      </c>
      <c r="J6">
        <v>132</v>
      </c>
      <c r="K6">
        <v>3</v>
      </c>
      <c r="L6" t="s">
        <v>12</v>
      </c>
      <c r="M6">
        <v>155</v>
      </c>
      <c r="N6">
        <v>8</v>
      </c>
      <c r="O6" t="s">
        <v>12</v>
      </c>
      <c r="P6">
        <v>177</v>
      </c>
      <c r="Q6">
        <v>21</v>
      </c>
    </row>
    <row r="7" spans="1:46">
      <c r="B7" t="s">
        <v>16</v>
      </c>
      <c r="C7" s="4">
        <f>SUM(C4:C6)/3</f>
        <v>3.2000000000000006</v>
      </c>
      <c r="D7" s="4"/>
      <c r="E7" s="4">
        <f>SUM(E4:E6)/3</f>
        <v>8.0333333333333332</v>
      </c>
      <c r="F7" s="4"/>
      <c r="G7" s="4">
        <f>SUM(G4:G6)/3</f>
        <v>15.166666666666666</v>
      </c>
    </row>
    <row r="8" spans="1:46">
      <c r="B8" t="s">
        <v>17</v>
      </c>
      <c r="C8" s="4">
        <f>STDEV(C4:C6)</f>
        <v>0.95393920141694288</v>
      </c>
      <c r="D8" s="4"/>
      <c r="E8" s="4">
        <f>STDEV(E4:E6)</f>
        <v>2.4946609656090204</v>
      </c>
      <c r="F8" s="4"/>
      <c r="G8" s="4">
        <f>STDEV(G4:G6)</f>
        <v>3.353108010985232</v>
      </c>
    </row>
    <row r="9" spans="1:46">
      <c r="B9" t="s">
        <v>18</v>
      </c>
      <c r="C9" s="4">
        <f>C8/SQRT(3)</f>
        <v>0.55075705472860859</v>
      </c>
      <c r="D9" s="4"/>
      <c r="E9" s="4">
        <f>E8/SQRT(3)</f>
        <v>1.4402931800312198</v>
      </c>
      <c r="F9" s="4"/>
      <c r="G9" s="4">
        <f>G8/SQRT(3)</f>
        <v>1.9359178127642145</v>
      </c>
    </row>
    <row r="12" spans="1:46">
      <c r="A12" s="15" t="s">
        <v>66</v>
      </c>
      <c r="B12" s="15"/>
      <c r="C12" s="15"/>
      <c r="E12" s="15" t="s">
        <v>152</v>
      </c>
      <c r="F12" s="15"/>
    </row>
    <row r="13" spans="1:46">
      <c r="A13" s="15"/>
      <c r="B13" s="15"/>
      <c r="C13" s="15"/>
      <c r="E13" s="15"/>
      <c r="F13" s="15"/>
    </row>
    <row r="14" spans="1:46">
      <c r="A14" s="15"/>
      <c r="B14" s="15" t="s">
        <v>50</v>
      </c>
      <c r="C14" s="15"/>
      <c r="E14" s="16"/>
      <c r="F14" s="16" t="s">
        <v>70</v>
      </c>
      <c r="G14">
        <v>1</v>
      </c>
      <c r="H14">
        <v>2</v>
      </c>
      <c r="I14">
        <v>3</v>
      </c>
      <c r="J14">
        <v>4</v>
      </c>
      <c r="K14">
        <v>5</v>
      </c>
      <c r="L14">
        <v>6</v>
      </c>
      <c r="M14">
        <v>7</v>
      </c>
      <c r="N14">
        <v>8</v>
      </c>
      <c r="O14">
        <v>9</v>
      </c>
      <c r="P14">
        <v>10</v>
      </c>
      <c r="Q14">
        <v>11</v>
      </c>
      <c r="R14">
        <v>12</v>
      </c>
      <c r="S14">
        <v>13</v>
      </c>
      <c r="T14">
        <v>14</v>
      </c>
      <c r="U14">
        <v>15</v>
      </c>
      <c r="V14">
        <v>16</v>
      </c>
      <c r="W14">
        <v>17</v>
      </c>
      <c r="X14">
        <v>18</v>
      </c>
      <c r="Y14">
        <v>19</v>
      </c>
      <c r="Z14">
        <v>20</v>
      </c>
      <c r="AA14">
        <v>21</v>
      </c>
      <c r="AB14">
        <v>22</v>
      </c>
      <c r="AC14">
        <v>23</v>
      </c>
      <c r="AD14">
        <v>24</v>
      </c>
      <c r="AE14">
        <v>25</v>
      </c>
      <c r="AF14">
        <v>26</v>
      </c>
      <c r="AG14">
        <v>27</v>
      </c>
      <c r="AH14">
        <v>28</v>
      </c>
      <c r="AI14">
        <v>29</v>
      </c>
      <c r="AJ14">
        <v>30</v>
      </c>
      <c r="AK14">
        <v>31</v>
      </c>
      <c r="AL14">
        <v>32</v>
      </c>
      <c r="AM14">
        <v>33</v>
      </c>
      <c r="AN14">
        <v>34</v>
      </c>
      <c r="AO14">
        <v>35</v>
      </c>
      <c r="AP14">
        <v>36</v>
      </c>
      <c r="AQ14">
        <v>37</v>
      </c>
      <c r="AR14">
        <v>38</v>
      </c>
      <c r="AS14">
        <v>39</v>
      </c>
      <c r="AT14">
        <v>40</v>
      </c>
    </row>
    <row r="15" spans="1:46">
      <c r="A15" s="15" t="s">
        <v>69</v>
      </c>
      <c r="B15" s="15" t="s">
        <v>67</v>
      </c>
      <c r="C15" s="15" t="s">
        <v>68</v>
      </c>
      <c r="E15" s="16" t="s">
        <v>71</v>
      </c>
      <c r="F15" s="15" t="s">
        <v>67</v>
      </c>
      <c r="G15">
        <v>156.81058350338799</v>
      </c>
      <c r="H15">
        <v>99.102173981669495</v>
      </c>
      <c r="I15">
        <v>66.752659567652003</v>
      </c>
      <c r="J15">
        <v>70.576867696110796</v>
      </c>
      <c r="K15">
        <v>70.503134622027503</v>
      </c>
      <c r="L15">
        <v>70.353640454686996</v>
      </c>
      <c r="M15">
        <v>70.201459682173009</v>
      </c>
      <c r="N15">
        <v>70.044317817462499</v>
      </c>
      <c r="O15">
        <v>69.88805146758051</v>
      </c>
      <c r="P15">
        <v>69.726921741365402</v>
      </c>
      <c r="Q15">
        <v>69.569075342322606</v>
      </c>
      <c r="R15">
        <v>69.409546218910791</v>
      </c>
      <c r="S15">
        <v>69.248274880597307</v>
      </c>
      <c r="T15">
        <v>69.087484905547498</v>
      </c>
      <c r="U15">
        <v>68.924738524244802</v>
      </c>
      <c r="V15">
        <v>68.763551021500504</v>
      </c>
      <c r="W15">
        <v>68.600540681429891</v>
      </c>
      <c r="X15">
        <v>68.438768425366604</v>
      </c>
      <c r="Y15">
        <v>68.2774468940502</v>
      </c>
      <c r="Z15">
        <v>68.112907569742006</v>
      </c>
      <c r="AA15">
        <v>67.953081079872803</v>
      </c>
      <c r="AB15">
        <v>67.792013613073806</v>
      </c>
      <c r="AC15">
        <v>67.630853615131599</v>
      </c>
      <c r="AD15">
        <v>67.471459347498296</v>
      </c>
      <c r="AE15">
        <v>67.314223288425296</v>
      </c>
      <c r="AF15">
        <v>67.1556957848086</v>
      </c>
      <c r="AG15">
        <v>66.999446848544707</v>
      </c>
      <c r="AH15">
        <v>66.845645399901997</v>
      </c>
      <c r="AI15">
        <v>66.689837378190404</v>
      </c>
      <c r="AJ15">
        <v>66.539954222404106</v>
      </c>
      <c r="AK15">
        <v>66.388947458696506</v>
      </c>
      <c r="AL15">
        <v>66.239533427395401</v>
      </c>
      <c r="AM15">
        <v>66.094592126468498</v>
      </c>
      <c r="AN15">
        <v>65.947646635819993</v>
      </c>
      <c r="AO15">
        <v>65.804179915253798</v>
      </c>
      <c r="AP15">
        <v>65.663696795434902</v>
      </c>
      <c r="AQ15">
        <v>65.524266961628001</v>
      </c>
      <c r="AR15">
        <v>65.385580870165299</v>
      </c>
      <c r="AS15">
        <v>65.251277044718904</v>
      </c>
      <c r="AT15">
        <v>65.118861580063097</v>
      </c>
    </row>
    <row r="16" spans="1:46">
      <c r="A16">
        <v>50</v>
      </c>
      <c r="B16">
        <v>14</v>
      </c>
      <c r="C16">
        <v>0</v>
      </c>
      <c r="E16" s="16"/>
      <c r="F16" s="15" t="s">
        <v>68</v>
      </c>
      <c r="G16">
        <v>119.10264472710301</v>
      </c>
      <c r="H16">
        <v>116.23168753818399</v>
      </c>
      <c r="I16">
        <v>113.565303017403</v>
      </c>
      <c r="J16">
        <v>111.705754929431</v>
      </c>
      <c r="K16">
        <v>110.495809833875</v>
      </c>
      <c r="L16">
        <v>109.72500667519901</v>
      </c>
      <c r="M16">
        <v>109.22075373443599</v>
      </c>
      <c r="N16">
        <v>108.88920358744899</v>
      </c>
      <c r="O16">
        <v>108.641838790983</v>
      </c>
      <c r="P16">
        <v>108.47108973316</v>
      </c>
      <c r="Q16">
        <v>108.325382523399</v>
      </c>
      <c r="R16">
        <v>108.21368799419</v>
      </c>
      <c r="S16">
        <v>108.113882208853</v>
      </c>
      <c r="T16">
        <v>108.02780600164</v>
      </c>
      <c r="U16">
        <v>107.945623561259</v>
      </c>
      <c r="V16">
        <v>107.87520835317198</v>
      </c>
      <c r="W16">
        <v>107.80416219522101</v>
      </c>
      <c r="X16">
        <v>107.73131120709101</v>
      </c>
      <c r="Y16">
        <v>107.671601615073</v>
      </c>
      <c r="Z16">
        <v>107.61350925312099</v>
      </c>
      <c r="AA16">
        <v>107.54618936062799</v>
      </c>
      <c r="AB16">
        <v>107.48891021956099</v>
      </c>
      <c r="AC16">
        <v>107.42874047764801</v>
      </c>
      <c r="AD16">
        <v>107.37289199351198</v>
      </c>
      <c r="AE16">
        <v>107.31287188487499</v>
      </c>
      <c r="AF16">
        <v>107.25987990191599</v>
      </c>
      <c r="AG16">
        <v>107.20102275677901</v>
      </c>
      <c r="AH16">
        <v>107.15096840391601</v>
      </c>
      <c r="AI16">
        <v>107.092448106467</v>
      </c>
      <c r="AJ16">
        <v>107.03514509532</v>
      </c>
      <c r="AK16">
        <v>106.985608276346</v>
      </c>
      <c r="AL16">
        <v>106.93028389139999</v>
      </c>
      <c r="AM16">
        <v>106.881398317931</v>
      </c>
      <c r="AN16">
        <v>106.82425296912899</v>
      </c>
      <c r="AO16">
        <v>106.775692796323</v>
      </c>
      <c r="AP16">
        <v>106.71847501721001</v>
      </c>
      <c r="AQ16">
        <v>106.67036122424801</v>
      </c>
      <c r="AR16">
        <v>106.623111988635</v>
      </c>
      <c r="AS16">
        <v>106.565699809525</v>
      </c>
      <c r="AT16">
        <v>106.519269607209</v>
      </c>
    </row>
    <row r="17" spans="1:15">
      <c r="A17">
        <v>100</v>
      </c>
      <c r="B17">
        <v>35</v>
      </c>
      <c r="C17">
        <v>32</v>
      </c>
      <c r="E17" s="15"/>
      <c r="F17" s="15"/>
    </row>
    <row r="18" spans="1:15">
      <c r="A18">
        <v>150</v>
      </c>
      <c r="B18">
        <v>52</v>
      </c>
      <c r="C18">
        <v>63</v>
      </c>
    </row>
    <row r="19" spans="1:15">
      <c r="A19">
        <v>200</v>
      </c>
      <c r="B19">
        <v>67</v>
      </c>
      <c r="C19">
        <v>87</v>
      </c>
    </row>
    <row r="20" spans="1:15">
      <c r="A20">
        <v>250</v>
      </c>
      <c r="B20">
        <v>81</v>
      </c>
      <c r="C20">
        <v>106</v>
      </c>
    </row>
    <row r="21" spans="1:15">
      <c r="A21">
        <v>300</v>
      </c>
      <c r="B21">
        <v>92</v>
      </c>
      <c r="C21">
        <v>123</v>
      </c>
    </row>
    <row r="24" spans="1:15" s="15" customFormat="1">
      <c r="A24" s="15" t="s">
        <v>153</v>
      </c>
      <c r="E24" s="15" t="s">
        <v>154</v>
      </c>
      <c r="I24" s="15" t="s">
        <v>155</v>
      </c>
      <c r="M24" s="15" t="s">
        <v>80</v>
      </c>
    </row>
    <row r="25" spans="1:15" s="15" customFormat="1"/>
    <row r="26" spans="1:15" s="15" customFormat="1">
      <c r="B26" s="15" t="s">
        <v>72</v>
      </c>
      <c r="F26" s="15" t="s">
        <v>78</v>
      </c>
      <c r="J26" s="15" t="s">
        <v>79</v>
      </c>
      <c r="N26" s="15" t="s">
        <v>81</v>
      </c>
    </row>
    <row r="27" spans="1:15">
      <c r="B27" s="15" t="s">
        <v>67</v>
      </c>
      <c r="C27" s="15" t="s">
        <v>68</v>
      </c>
      <c r="F27" s="15" t="s">
        <v>67</v>
      </c>
      <c r="G27" s="15" t="s">
        <v>68</v>
      </c>
      <c r="J27" s="15" t="s">
        <v>67</v>
      </c>
      <c r="K27" s="15" t="s">
        <v>68</v>
      </c>
      <c r="N27" s="15" t="s">
        <v>67</v>
      </c>
      <c r="O27" s="15" t="s">
        <v>68</v>
      </c>
    </row>
    <row r="28" spans="1:15">
      <c r="A28" t="s">
        <v>73</v>
      </c>
      <c r="B28">
        <v>64</v>
      </c>
      <c r="C28">
        <v>89</v>
      </c>
      <c r="E28" t="s">
        <v>73</v>
      </c>
      <c r="F28">
        <v>2.6</v>
      </c>
      <c r="G28">
        <v>1.4</v>
      </c>
      <c r="I28" t="s">
        <v>73</v>
      </c>
      <c r="J28">
        <v>0.73212512850329803</v>
      </c>
      <c r="K28">
        <v>0.43921114313195597</v>
      </c>
      <c r="M28" t="s">
        <v>73</v>
      </c>
      <c r="N28">
        <v>4</v>
      </c>
      <c r="O28">
        <v>20.9</v>
      </c>
    </row>
    <row r="29" spans="1:15">
      <c r="A29" t="s">
        <v>74</v>
      </c>
      <c r="B29">
        <v>45</v>
      </c>
      <c r="C29">
        <v>64</v>
      </c>
      <c r="E29" t="s">
        <v>74</v>
      </c>
      <c r="F29">
        <v>2.0699999999999998</v>
      </c>
      <c r="G29">
        <v>1.68</v>
      </c>
      <c r="I29" t="s">
        <v>74</v>
      </c>
      <c r="J29">
        <v>0.78584366868039901</v>
      </c>
      <c r="K29">
        <v>0.6</v>
      </c>
      <c r="M29" t="s">
        <v>74</v>
      </c>
      <c r="N29">
        <v>10.6</v>
      </c>
      <c r="O29">
        <v>25</v>
      </c>
    </row>
    <row r="30" spans="1:15">
      <c r="A30" t="s">
        <v>75</v>
      </c>
      <c r="B30">
        <v>75</v>
      </c>
      <c r="C30">
        <v>94</v>
      </c>
      <c r="E30" t="s">
        <v>75</v>
      </c>
      <c r="F30">
        <v>2.9</v>
      </c>
      <c r="G30">
        <v>1.8</v>
      </c>
      <c r="I30" t="s">
        <v>75</v>
      </c>
      <c r="J30">
        <v>0.50438787357077697</v>
      </c>
      <c r="K30">
        <v>0.393125025056491</v>
      </c>
      <c r="M30" t="s">
        <v>75</v>
      </c>
      <c r="N30">
        <v>18.8</v>
      </c>
      <c r="O30">
        <v>21.8</v>
      </c>
    </row>
    <row r="31" spans="1:15">
      <c r="A31" t="s">
        <v>76</v>
      </c>
      <c r="B31">
        <v>92</v>
      </c>
      <c r="C31">
        <v>123</v>
      </c>
      <c r="E31" t="s">
        <v>76</v>
      </c>
      <c r="F31">
        <v>2.35</v>
      </c>
      <c r="G31">
        <v>1.1000000000000001</v>
      </c>
      <c r="I31" t="s">
        <v>76</v>
      </c>
      <c r="J31">
        <v>0.56344745171213595</v>
      </c>
      <c r="K31">
        <v>0.24476541815033601</v>
      </c>
      <c r="M31" t="s">
        <v>76</v>
      </c>
      <c r="N31">
        <v>19.5</v>
      </c>
      <c r="O31">
        <v>37.4</v>
      </c>
    </row>
    <row r="33" spans="1:15">
      <c r="A33" t="s">
        <v>77</v>
      </c>
      <c r="B33">
        <v>69</v>
      </c>
      <c r="C33">
        <v>92.5</v>
      </c>
      <c r="E33" t="s">
        <v>77</v>
      </c>
      <c r="F33">
        <v>2.48</v>
      </c>
      <c r="G33">
        <v>1.4950000000000001</v>
      </c>
      <c r="I33" t="s">
        <v>77</v>
      </c>
      <c r="J33">
        <v>0.64645103061665243</v>
      </c>
      <c r="K33">
        <v>0.41927539658469576</v>
      </c>
      <c r="M33" t="s">
        <v>77</v>
      </c>
      <c r="N33">
        <v>13.225</v>
      </c>
      <c r="O33">
        <v>26.274999999999999</v>
      </c>
    </row>
    <row r="34" spans="1:15">
      <c r="A34" t="s">
        <v>18</v>
      </c>
      <c r="B34">
        <v>9.8573153884141629</v>
      </c>
      <c r="C34">
        <v>12.100275478957769</v>
      </c>
      <c r="E34" t="s">
        <v>18</v>
      </c>
      <c r="F34">
        <v>0.17696515664578383</v>
      </c>
      <c r="G34">
        <v>0.15607156478145934</v>
      </c>
      <c r="I34" t="s">
        <v>18</v>
      </c>
      <c r="J34">
        <v>6.6983762519895365E-2</v>
      </c>
      <c r="K34">
        <v>7.3141638149460467E-2</v>
      </c>
      <c r="M34" t="s">
        <v>18</v>
      </c>
      <c r="N34">
        <v>3.6793058675063528</v>
      </c>
      <c r="O34">
        <v>3.8112497950147572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G114"/>
  <sheetViews>
    <sheetView workbookViewId="0">
      <selection activeCell="A87" sqref="A87"/>
    </sheetView>
  </sheetViews>
  <sheetFormatPr defaultColWidth="10.77734375" defaultRowHeight="14.4"/>
  <cols>
    <col min="1" max="16384" width="10.77734375" style="18"/>
  </cols>
  <sheetData>
    <row r="2" spans="1:15">
      <c r="A2" s="19" t="s">
        <v>156</v>
      </c>
      <c r="B2" s="19"/>
      <c r="C2" s="19"/>
      <c r="D2" s="19"/>
      <c r="E2" s="19"/>
      <c r="F2" s="19"/>
      <c r="G2" s="19"/>
      <c r="H2" s="20"/>
      <c r="I2" s="19" t="s">
        <v>88</v>
      </c>
      <c r="J2" s="19"/>
      <c r="K2" s="19"/>
      <c r="L2" s="19"/>
      <c r="M2" s="19"/>
      <c r="N2" s="19"/>
      <c r="O2" s="19"/>
    </row>
    <row r="3" spans="1:15">
      <c r="A3" s="19"/>
      <c r="B3" s="19"/>
      <c r="C3" s="19"/>
      <c r="D3" s="19"/>
      <c r="E3" s="19"/>
      <c r="F3" s="19"/>
      <c r="G3" s="19"/>
      <c r="H3" s="20"/>
      <c r="I3" s="19"/>
      <c r="J3" s="19"/>
      <c r="K3" s="19"/>
      <c r="L3" s="19"/>
      <c r="M3" s="19"/>
      <c r="N3" s="19"/>
      <c r="O3" s="19"/>
    </row>
    <row r="4" spans="1:15">
      <c r="A4" s="19" t="s">
        <v>85</v>
      </c>
      <c r="B4" s="19"/>
      <c r="C4" s="19"/>
      <c r="D4" s="19"/>
      <c r="E4" s="19" t="s">
        <v>84</v>
      </c>
      <c r="F4" s="19"/>
      <c r="G4" s="19"/>
      <c r="H4" s="20"/>
      <c r="I4" s="19" t="s">
        <v>86</v>
      </c>
      <c r="J4" s="19"/>
      <c r="K4" s="19"/>
      <c r="L4" s="19"/>
      <c r="M4" s="19" t="s">
        <v>87</v>
      </c>
      <c r="N4" s="19"/>
      <c r="O4" s="19"/>
    </row>
    <row r="5" spans="1:15">
      <c r="A5" s="19" t="s">
        <v>0</v>
      </c>
      <c r="B5" s="19" t="s">
        <v>82</v>
      </c>
      <c r="C5" s="19" t="s">
        <v>83</v>
      </c>
      <c r="D5" s="19"/>
      <c r="E5" s="19" t="s">
        <v>0</v>
      </c>
      <c r="F5" s="19" t="s">
        <v>82</v>
      </c>
      <c r="G5" s="19" t="s">
        <v>83</v>
      </c>
      <c r="H5" s="20"/>
      <c r="I5" s="19" t="s">
        <v>0</v>
      </c>
      <c r="J5" s="19" t="s">
        <v>82</v>
      </c>
      <c r="K5" s="19" t="s">
        <v>83</v>
      </c>
      <c r="L5" s="19"/>
      <c r="M5" s="19" t="s">
        <v>0</v>
      </c>
      <c r="N5" s="19" t="s">
        <v>82</v>
      </c>
      <c r="O5" s="19" t="s">
        <v>83</v>
      </c>
    </row>
    <row r="6" spans="1:15">
      <c r="A6" s="18">
        <v>4</v>
      </c>
      <c r="B6" s="18">
        <v>3.9</v>
      </c>
      <c r="C6" s="18">
        <v>3.8</v>
      </c>
      <c r="E6" s="18">
        <v>66.599999999999994</v>
      </c>
      <c r="F6" s="18">
        <v>19.399999999999999</v>
      </c>
      <c r="G6" s="18">
        <v>24.8</v>
      </c>
      <c r="H6" s="21"/>
      <c r="I6" s="18">
        <v>4.22</v>
      </c>
      <c r="J6" s="18">
        <v>4</v>
      </c>
      <c r="K6" s="18">
        <v>4.5</v>
      </c>
      <c r="M6" s="18">
        <v>25</v>
      </c>
      <c r="N6" s="18">
        <v>17.8</v>
      </c>
      <c r="O6" s="18">
        <v>21.1</v>
      </c>
    </row>
    <row r="7" spans="1:15">
      <c r="A7" s="18">
        <v>4</v>
      </c>
      <c r="B7" s="18">
        <v>3.8</v>
      </c>
      <c r="C7" s="18">
        <v>4</v>
      </c>
      <c r="E7" s="18">
        <v>42</v>
      </c>
      <c r="F7" s="18">
        <v>32.5</v>
      </c>
      <c r="G7" s="18">
        <v>36.200000000000003</v>
      </c>
      <c r="H7" s="21"/>
      <c r="I7" s="18">
        <v>5.3</v>
      </c>
      <c r="J7" s="18">
        <v>4.4400000000000004</v>
      </c>
      <c r="K7" s="18">
        <v>5.55</v>
      </c>
      <c r="M7" s="18">
        <v>29.4</v>
      </c>
      <c r="N7" s="18">
        <v>25.2</v>
      </c>
      <c r="O7" s="18">
        <v>26.6</v>
      </c>
    </row>
    <row r="8" spans="1:15">
      <c r="A8" s="18">
        <v>3.65</v>
      </c>
      <c r="B8" s="18">
        <v>3.2</v>
      </c>
      <c r="C8" s="18">
        <v>4.2300000000000004</v>
      </c>
      <c r="E8" s="18">
        <v>33.9</v>
      </c>
      <c r="F8" s="18">
        <v>25.4</v>
      </c>
      <c r="G8" s="18">
        <v>31</v>
      </c>
      <c r="H8" s="21"/>
      <c r="I8" s="18">
        <v>4.4000000000000004</v>
      </c>
      <c r="J8" s="18">
        <v>4</v>
      </c>
      <c r="K8" s="18">
        <v>3.76</v>
      </c>
      <c r="M8" s="18">
        <v>24.7</v>
      </c>
      <c r="N8" s="18">
        <v>16.600000000000001</v>
      </c>
      <c r="O8" s="18">
        <v>19</v>
      </c>
    </row>
    <row r="9" spans="1:15">
      <c r="A9" s="18">
        <v>3.6</v>
      </c>
      <c r="B9" s="18">
        <v>4.4000000000000004</v>
      </c>
      <c r="C9" s="18">
        <v>2.88</v>
      </c>
      <c r="E9" s="18">
        <v>37</v>
      </c>
      <c r="F9" s="18">
        <v>22.1</v>
      </c>
      <c r="G9" s="18">
        <v>23.4</v>
      </c>
      <c r="I9" s="18">
        <v>4.5</v>
      </c>
      <c r="J9" s="18">
        <v>2.6</v>
      </c>
      <c r="K9" s="18">
        <v>3.45</v>
      </c>
      <c r="M9" s="18">
        <v>28.6</v>
      </c>
      <c r="N9" s="18">
        <v>18.7</v>
      </c>
      <c r="O9" s="18">
        <v>18.899999999999999</v>
      </c>
    </row>
    <row r="10" spans="1:15">
      <c r="A10" s="18">
        <v>4.4000000000000004</v>
      </c>
      <c r="B10" s="18">
        <v>4.4000000000000004</v>
      </c>
      <c r="C10" s="18">
        <v>2.9</v>
      </c>
      <c r="E10" s="18">
        <v>33.200000000000003</v>
      </c>
      <c r="F10" s="18">
        <v>22.1</v>
      </c>
      <c r="G10" s="18">
        <v>13.7</v>
      </c>
      <c r="I10" s="18">
        <v>5.32</v>
      </c>
      <c r="J10" s="18">
        <v>5.17</v>
      </c>
      <c r="K10" s="18">
        <v>1.56</v>
      </c>
      <c r="M10" s="18">
        <v>30.2</v>
      </c>
      <c r="N10" s="18">
        <v>19.5</v>
      </c>
      <c r="O10" s="18">
        <v>11.3</v>
      </c>
    </row>
    <row r="11" spans="1:15">
      <c r="A11" s="18">
        <v>6.23</v>
      </c>
      <c r="B11" s="18">
        <v>2.95</v>
      </c>
      <c r="C11" s="18">
        <v>2.5</v>
      </c>
      <c r="E11" s="18">
        <v>55.23</v>
      </c>
      <c r="F11" s="18">
        <v>35</v>
      </c>
      <c r="G11" s="18">
        <v>17.3</v>
      </c>
      <c r="I11" s="18">
        <v>6.4</v>
      </c>
      <c r="J11" s="18">
        <v>4.4000000000000004</v>
      </c>
      <c r="K11" s="18">
        <v>2.19</v>
      </c>
      <c r="M11" s="18">
        <v>34.5</v>
      </c>
      <c r="N11" s="18">
        <v>22.1</v>
      </c>
      <c r="O11" s="18">
        <v>14.3</v>
      </c>
    </row>
    <row r="12" spans="1:15">
      <c r="A12" s="18">
        <v>4.5</v>
      </c>
      <c r="B12" s="18">
        <v>3.33</v>
      </c>
      <c r="C12" s="18">
        <v>3.35</v>
      </c>
      <c r="E12" s="18">
        <v>31.9</v>
      </c>
      <c r="F12" s="18">
        <v>22.9</v>
      </c>
      <c r="G12" s="18">
        <v>19.3</v>
      </c>
      <c r="I12" s="18">
        <v>4.5999999999999996</v>
      </c>
      <c r="J12" s="18">
        <v>4.7</v>
      </c>
      <c r="K12" s="18">
        <v>3.9</v>
      </c>
      <c r="M12" s="18">
        <v>17.7</v>
      </c>
      <c r="N12" s="18">
        <v>19.899999999999999</v>
      </c>
      <c r="O12" s="18">
        <v>15.9</v>
      </c>
    </row>
    <row r="13" spans="1:15">
      <c r="A13" s="18">
        <v>5.6</v>
      </c>
      <c r="B13" s="18">
        <v>3.66</v>
      </c>
      <c r="C13" s="18">
        <v>3.4</v>
      </c>
      <c r="E13" s="18">
        <v>22.5</v>
      </c>
      <c r="F13" s="18">
        <v>23.2</v>
      </c>
      <c r="G13" s="18">
        <v>19.600000000000001</v>
      </c>
      <c r="I13" s="18">
        <v>5.85</v>
      </c>
      <c r="J13" s="18">
        <v>3.78</v>
      </c>
      <c r="K13" s="18">
        <v>3.42</v>
      </c>
      <c r="M13" s="18">
        <v>21.7</v>
      </c>
      <c r="N13" s="18">
        <v>18.7</v>
      </c>
      <c r="O13" s="18">
        <v>15.9</v>
      </c>
    </row>
    <row r="14" spans="1:15">
      <c r="A14" s="18">
        <v>5.1100000000000003</v>
      </c>
      <c r="B14" s="18">
        <v>3.66</v>
      </c>
      <c r="C14" s="18">
        <v>4.08</v>
      </c>
      <c r="E14" s="18">
        <v>35.4</v>
      </c>
      <c r="F14" s="18">
        <v>23.2</v>
      </c>
      <c r="G14" s="18">
        <v>25.58</v>
      </c>
      <c r="I14" s="18">
        <v>5.27</v>
      </c>
      <c r="J14" s="18">
        <v>3.78</v>
      </c>
      <c r="K14" s="18">
        <v>4.8</v>
      </c>
      <c r="M14" s="18">
        <v>21.6</v>
      </c>
      <c r="N14" s="18">
        <v>18.7</v>
      </c>
      <c r="O14" s="18">
        <v>18.5</v>
      </c>
    </row>
    <row r="15" spans="1:15">
      <c r="A15" s="18">
        <v>5.3</v>
      </c>
      <c r="C15" s="18">
        <v>2</v>
      </c>
      <c r="E15" s="18">
        <v>29.2</v>
      </c>
      <c r="G15" s="18">
        <v>27</v>
      </c>
      <c r="I15" s="18">
        <v>4.78</v>
      </c>
      <c r="K15" s="18">
        <v>2.2999999999999998</v>
      </c>
      <c r="M15" s="18">
        <v>21.6</v>
      </c>
      <c r="O15" s="18">
        <v>26.2</v>
      </c>
    </row>
    <row r="16" spans="1:15">
      <c r="A16" s="18">
        <v>5.5</v>
      </c>
      <c r="C16" s="18">
        <v>2.2999999999999998</v>
      </c>
      <c r="E16" s="18">
        <v>22.2</v>
      </c>
      <c r="G16" s="18">
        <v>20.5</v>
      </c>
      <c r="I16" s="18">
        <v>4.4000000000000004</v>
      </c>
      <c r="K16" s="18">
        <v>2</v>
      </c>
      <c r="M16" s="18">
        <v>17.2</v>
      </c>
      <c r="O16" s="18">
        <v>16</v>
      </c>
    </row>
    <row r="17" spans="1:18">
      <c r="A17" s="18">
        <v>4</v>
      </c>
      <c r="C17" s="18">
        <v>3.16</v>
      </c>
      <c r="E17" s="18">
        <v>29.5</v>
      </c>
      <c r="G17" s="18">
        <v>37.4</v>
      </c>
      <c r="I17" s="18">
        <v>4.0999999999999996</v>
      </c>
      <c r="K17" s="18">
        <v>3.84</v>
      </c>
      <c r="M17" s="18">
        <v>23.7</v>
      </c>
      <c r="O17" s="18">
        <v>20.3</v>
      </c>
    </row>
    <row r="18" spans="1:18">
      <c r="A18" s="18">
        <v>3.4</v>
      </c>
      <c r="C18" s="18">
        <v>3.9</v>
      </c>
      <c r="E18" s="18">
        <v>19.100000000000001</v>
      </c>
      <c r="G18" s="18">
        <v>37.299999999999997</v>
      </c>
      <c r="I18" s="18">
        <v>3.3</v>
      </c>
      <c r="K18" s="18">
        <v>5.7</v>
      </c>
      <c r="M18" s="18">
        <v>15.8</v>
      </c>
      <c r="O18" s="18">
        <v>16.2</v>
      </c>
    </row>
    <row r="19" spans="1:18">
      <c r="A19" s="18">
        <v>5</v>
      </c>
      <c r="E19" s="18">
        <v>33.9</v>
      </c>
      <c r="I19" s="18">
        <v>2.6</v>
      </c>
      <c r="M19" s="18">
        <v>21.1</v>
      </c>
    </row>
    <row r="23" spans="1:18" s="22" customFormat="1">
      <c r="A23" s="19" t="s">
        <v>157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22" customForma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22" customFormat="1">
      <c r="A25" s="19" t="s">
        <v>89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>
      <c r="A26" s="23"/>
      <c r="B26" s="19" t="s">
        <v>0</v>
      </c>
      <c r="C26" s="23"/>
      <c r="D26" s="23"/>
      <c r="E26" s="23"/>
      <c r="F26" s="23"/>
      <c r="G26" s="23"/>
      <c r="H26" s="19" t="s">
        <v>82</v>
      </c>
      <c r="I26" s="23"/>
      <c r="J26" s="23"/>
      <c r="K26" s="23"/>
      <c r="L26" s="23"/>
      <c r="M26" s="23"/>
      <c r="N26" s="19" t="s">
        <v>83</v>
      </c>
      <c r="O26" s="23"/>
      <c r="P26" s="23"/>
      <c r="Q26" s="23"/>
      <c r="R26" s="23"/>
    </row>
    <row r="27" spans="1:18" s="22" customFormat="1" ht="15.6">
      <c r="A27" s="22" t="s">
        <v>93</v>
      </c>
      <c r="B27" s="24">
        <v>0.05</v>
      </c>
      <c r="C27" s="24">
        <v>0.1</v>
      </c>
      <c r="D27" s="24">
        <v>0.25</v>
      </c>
      <c r="E27" s="24">
        <v>0.5</v>
      </c>
      <c r="F27" s="24">
        <v>1</v>
      </c>
      <c r="H27" s="24">
        <v>0.05</v>
      </c>
      <c r="I27" s="24">
        <v>0.1</v>
      </c>
      <c r="J27" s="24">
        <v>0.25</v>
      </c>
      <c r="K27" s="24">
        <v>0.5</v>
      </c>
      <c r="L27" s="24">
        <v>1</v>
      </c>
      <c r="M27" s="22" t="s">
        <v>93</v>
      </c>
      <c r="N27" s="24">
        <v>0.05</v>
      </c>
      <c r="O27" s="24">
        <v>0.1</v>
      </c>
      <c r="P27" s="24">
        <v>0.25</v>
      </c>
      <c r="Q27" s="24">
        <v>0.5</v>
      </c>
      <c r="R27" s="24">
        <v>1</v>
      </c>
    </row>
    <row r="28" spans="1:18" ht="15.6">
      <c r="B28" s="11">
        <v>1181.640625</v>
      </c>
      <c r="C28" s="11">
        <v>1356.3203129999999</v>
      </c>
      <c r="D28" s="11">
        <v>1460.0085449999999</v>
      </c>
      <c r="E28" s="11">
        <v>1491.4609379999999</v>
      </c>
      <c r="F28" s="11">
        <v>1575.0550539999999</v>
      </c>
      <c r="G28" s="11"/>
      <c r="H28" s="11">
        <v>1372.8713379999999</v>
      </c>
      <c r="I28" s="11">
        <v>1551.7138669999999</v>
      </c>
      <c r="J28" s="11">
        <v>1686.654053</v>
      </c>
      <c r="K28" s="11">
        <v>1719.7894289999999</v>
      </c>
      <c r="L28" s="11">
        <v>1741.8576660000001</v>
      </c>
      <c r="M28" s="11"/>
      <c r="N28" s="11">
        <v>1159.362793</v>
      </c>
      <c r="O28" s="11">
        <v>1480.560303</v>
      </c>
      <c r="P28" s="11">
        <v>2003.0356449999999</v>
      </c>
      <c r="Q28" s="11">
        <v>2085.1469729999999</v>
      </c>
      <c r="R28" s="11">
        <v>2228.836914</v>
      </c>
    </row>
    <row r="29" spans="1:18" ht="15.6">
      <c r="B29" s="11">
        <v>2174.5490719999998</v>
      </c>
      <c r="C29" s="11">
        <v>2821.235596</v>
      </c>
      <c r="D29" s="11">
        <v>3061.1850589999999</v>
      </c>
      <c r="E29" s="11">
        <v>3021.3164059999999</v>
      </c>
      <c r="F29" s="11">
        <v>3078.65625</v>
      </c>
      <c r="G29" s="11"/>
      <c r="H29" s="11">
        <v>2371.8071289999998</v>
      </c>
      <c r="I29" s="11">
        <v>2473.2016600000002</v>
      </c>
      <c r="J29" s="11">
        <v>2444.2434079999998</v>
      </c>
      <c r="K29" s="11">
        <v>2368.3403320000002</v>
      </c>
      <c r="L29" s="11">
        <v>2367.5825199999999</v>
      </c>
      <c r="M29" s="11"/>
      <c r="N29" s="11">
        <v>1076.7937010000001</v>
      </c>
      <c r="O29" s="11">
        <v>1345.615356</v>
      </c>
      <c r="P29" s="11">
        <v>1748.857422</v>
      </c>
      <c r="Q29" s="11">
        <v>1910.443237</v>
      </c>
      <c r="R29" s="11">
        <v>2092.080078</v>
      </c>
    </row>
    <row r="30" spans="1:18" ht="15.6">
      <c r="B30" s="11">
        <v>1878.5382079999999</v>
      </c>
      <c r="C30" s="11">
        <v>2653.4558109999998</v>
      </c>
      <c r="D30" s="11">
        <v>3107.1804200000001</v>
      </c>
      <c r="E30" s="11">
        <v>3287.9926759999998</v>
      </c>
      <c r="F30" s="11">
        <v>3276.5102539999998</v>
      </c>
      <c r="G30" s="11"/>
      <c r="H30" s="11">
        <v>2175.297607</v>
      </c>
      <c r="I30" s="11">
        <v>2470.8222660000001</v>
      </c>
      <c r="J30" s="11">
        <v>2445.974365</v>
      </c>
      <c r="K30" s="11">
        <v>2493.0097660000001</v>
      </c>
      <c r="L30" s="11">
        <v>2445.8168949999999</v>
      </c>
      <c r="M30" s="11"/>
      <c r="N30" s="11">
        <v>2755.6848140000002</v>
      </c>
      <c r="O30" s="11">
        <v>2806.8305660000001</v>
      </c>
      <c r="P30" s="11">
        <v>2943.8686520000001</v>
      </c>
      <c r="Q30" s="11">
        <v>2952.7951659999999</v>
      </c>
      <c r="R30" s="11">
        <v>2902.1596679999998</v>
      </c>
    </row>
    <row r="31" spans="1:18" ht="15.6">
      <c r="B31" s="11">
        <v>2227.1440429999998</v>
      </c>
      <c r="C31" s="11">
        <v>3131.3276369999999</v>
      </c>
      <c r="D31" s="11">
        <v>3273.0151369999999</v>
      </c>
      <c r="E31" s="11">
        <v>3352.1604000000002</v>
      </c>
      <c r="F31" s="11">
        <v>3438.7446289999998</v>
      </c>
      <c r="G31" s="11"/>
      <c r="H31" s="11">
        <v>501.36090089999999</v>
      </c>
      <c r="I31" s="11">
        <v>968.07006839999997</v>
      </c>
      <c r="J31" s="11">
        <v>1184.5445560000001</v>
      </c>
      <c r="K31" s="11">
        <v>1580.7055660000001</v>
      </c>
      <c r="L31" s="11">
        <v>1410.8945309999999</v>
      </c>
      <c r="M31" s="11"/>
      <c r="N31" s="11">
        <v>1642.8088379999999</v>
      </c>
      <c r="O31" s="11">
        <v>1649.5371090000001</v>
      </c>
      <c r="P31" s="11">
        <v>1623.5161129999999</v>
      </c>
      <c r="Q31" s="11">
        <v>1603.3172609999999</v>
      </c>
      <c r="R31" s="11">
        <v>1692.2569579999999</v>
      </c>
    </row>
    <row r="32" spans="1:18" ht="15.6">
      <c r="B32" s="11">
        <v>1263.3704829999999</v>
      </c>
      <c r="C32" s="11">
        <v>1581.9121090000001</v>
      </c>
      <c r="D32" s="11">
        <v>1730.9998780000001</v>
      </c>
      <c r="E32" s="11">
        <v>1764.335693</v>
      </c>
      <c r="F32" s="11">
        <v>1809.0629879999999</v>
      </c>
      <c r="G32" s="11"/>
      <c r="H32" s="11">
        <v>575.85241699999995</v>
      </c>
      <c r="I32" s="11">
        <v>1414.4610600000001</v>
      </c>
      <c r="J32" s="11">
        <v>1999.75</v>
      </c>
      <c r="K32" s="11">
        <v>2137.0170899999998</v>
      </c>
      <c r="L32" s="11">
        <v>2275.967529</v>
      </c>
      <c r="M32" s="11"/>
      <c r="N32" s="11">
        <v>1631.393433</v>
      </c>
      <c r="O32" s="11">
        <v>2017.3835449999999</v>
      </c>
      <c r="P32" s="11">
        <v>2548.5229490000002</v>
      </c>
      <c r="Q32" s="11">
        <v>2757.5351559999999</v>
      </c>
      <c r="R32" s="11">
        <v>2623.415039</v>
      </c>
    </row>
    <row r="33" spans="2:18" ht="15.6">
      <c r="B33" s="11">
        <v>2706.8996579999998</v>
      </c>
      <c r="C33" s="11">
        <v>2992.2436520000001</v>
      </c>
      <c r="D33" s="11">
        <v>3031.2634280000002</v>
      </c>
      <c r="E33" s="11">
        <v>3586.6357419999999</v>
      </c>
      <c r="F33" s="11">
        <v>3586.6357419999999</v>
      </c>
      <c r="G33" s="11"/>
      <c r="H33" s="11">
        <v>1611.437866</v>
      </c>
      <c r="I33" s="11">
        <v>2120.7810060000002</v>
      </c>
      <c r="J33" s="11">
        <v>2145.3332519999999</v>
      </c>
      <c r="K33" s="11">
        <v>2197.4753420000002</v>
      </c>
      <c r="L33" s="11">
        <v>2205.9201659999999</v>
      </c>
      <c r="M33" s="11"/>
      <c r="N33" s="11">
        <v>1631.393433</v>
      </c>
      <c r="O33" s="11">
        <v>1838.607788</v>
      </c>
      <c r="P33" s="11">
        <v>2228.3364259999998</v>
      </c>
      <c r="Q33" s="11">
        <v>2456.5029300000001</v>
      </c>
      <c r="R33" s="11">
        <v>2588.148193</v>
      </c>
    </row>
    <row r="34" spans="2:18" ht="15.6">
      <c r="B34" s="11">
        <v>1429.4814449999999</v>
      </c>
      <c r="C34" s="11">
        <v>2054.524414</v>
      </c>
      <c r="D34" s="11">
        <v>2598.3427729999999</v>
      </c>
      <c r="E34" s="11">
        <v>2780.4565429999998</v>
      </c>
      <c r="F34" s="11">
        <v>2780.4565429999998</v>
      </c>
      <c r="G34" s="11"/>
      <c r="H34" s="11">
        <v>992.46508789999996</v>
      </c>
      <c r="I34" s="11">
        <v>1358.5424800000001</v>
      </c>
      <c r="J34" s="11">
        <v>3512.5541990000002</v>
      </c>
      <c r="K34" s="11">
        <v>3652.4438479999999</v>
      </c>
      <c r="L34" s="11">
        <v>3646.3928219999998</v>
      </c>
      <c r="M34" s="11"/>
      <c r="N34" s="11">
        <v>500.56457519999998</v>
      </c>
      <c r="O34" s="11">
        <v>1127.963135</v>
      </c>
      <c r="P34" s="11">
        <v>1512.451172</v>
      </c>
      <c r="Q34" s="11">
        <v>1614.0318600000001</v>
      </c>
      <c r="R34" s="11">
        <v>1614.0318600000001</v>
      </c>
    </row>
    <row r="35" spans="2:18" ht="15.6">
      <c r="B35" s="11">
        <v>577.68823239999995</v>
      </c>
      <c r="C35" s="11">
        <v>1013.393433</v>
      </c>
      <c r="D35" s="11">
        <v>1917.0045170000001</v>
      </c>
      <c r="E35" s="11">
        <v>2538.2089839999999</v>
      </c>
      <c r="F35" s="11">
        <v>2747.655029</v>
      </c>
      <c r="G35" s="11"/>
      <c r="H35" s="11">
        <v>2067.04126</v>
      </c>
      <c r="I35" s="11">
        <v>3988.3278810000002</v>
      </c>
      <c r="J35" s="11">
        <v>4447.2265630000002</v>
      </c>
      <c r="K35" s="11">
        <v>4476.6806640000004</v>
      </c>
      <c r="L35" s="11">
        <v>4446.40625</v>
      </c>
      <c r="M35" s="11"/>
      <c r="N35" s="11">
        <v>772.43804929999999</v>
      </c>
      <c r="O35" s="11">
        <v>990.56243900000004</v>
      </c>
      <c r="P35" s="11">
        <v>1222.195557</v>
      </c>
      <c r="Q35" s="11">
        <v>1280.7177730000001</v>
      </c>
      <c r="R35" s="11">
        <v>1362.7052000000001</v>
      </c>
    </row>
    <row r="36" spans="2:18" ht="15.6">
      <c r="B36" s="11">
        <v>441.3938599</v>
      </c>
      <c r="C36" s="11">
        <v>1206.655518</v>
      </c>
      <c r="D36" s="11">
        <v>1879.606323</v>
      </c>
      <c r="E36" s="11">
        <v>2552.6381839999999</v>
      </c>
      <c r="F36" s="11">
        <v>2774.6870119999999</v>
      </c>
      <c r="G36" s="11"/>
      <c r="H36" s="11">
        <v>2264.4663089999999</v>
      </c>
      <c r="I36" s="11">
        <v>2368.0971679999998</v>
      </c>
      <c r="J36" s="11">
        <v>2247.4433589999999</v>
      </c>
      <c r="K36" s="11">
        <v>1752.362183</v>
      </c>
      <c r="L36" s="11">
        <v>1602.549561</v>
      </c>
      <c r="M36" s="11"/>
      <c r="N36" s="11">
        <v>1966.3476559999999</v>
      </c>
      <c r="O36" s="11">
        <v>2264.1945799999999</v>
      </c>
      <c r="P36" s="11">
        <v>2510.5095209999999</v>
      </c>
      <c r="Q36" s="11">
        <v>2634.8686520000001</v>
      </c>
      <c r="R36" s="11">
        <v>2413.639893</v>
      </c>
    </row>
    <row r="37" spans="2:18" ht="15.6">
      <c r="B37" s="11">
        <v>1075.0817870000001</v>
      </c>
      <c r="C37" s="11">
        <v>1339.4833980000001</v>
      </c>
      <c r="D37" s="11">
        <v>1851.2631839999999</v>
      </c>
      <c r="E37" s="11">
        <v>1943.7502440000001</v>
      </c>
      <c r="F37" s="11">
        <v>2030.730225</v>
      </c>
      <c r="G37" s="11"/>
      <c r="H37" s="11">
        <v>2522.0441890000002</v>
      </c>
      <c r="I37" s="11">
        <v>3133.7163089999999</v>
      </c>
      <c r="J37" s="11">
        <v>3312.4875489999999</v>
      </c>
      <c r="K37" s="11">
        <v>3245.186768</v>
      </c>
      <c r="L37" s="11">
        <v>3261.7475589999999</v>
      </c>
      <c r="M37" s="11"/>
      <c r="N37" s="11">
        <v>1019.353882</v>
      </c>
      <c r="O37" s="11">
        <v>1882.1906739999999</v>
      </c>
      <c r="P37" s="11">
        <v>2099.8857419999999</v>
      </c>
      <c r="Q37" s="11">
        <v>2321.3195799999999</v>
      </c>
      <c r="R37" s="11">
        <v>2321.3195799999999</v>
      </c>
    </row>
    <row r="38" spans="2:18" ht="15.6">
      <c r="B38" s="11">
        <v>1031.5704350000001</v>
      </c>
      <c r="C38" s="11">
        <v>1301.1979980000001</v>
      </c>
      <c r="D38" s="11">
        <v>1575.8704829999999</v>
      </c>
      <c r="E38" s="11">
        <v>1548.9483640000001</v>
      </c>
      <c r="F38" s="11">
        <v>1452.6032709999999</v>
      </c>
      <c r="G38" s="11"/>
      <c r="H38" s="11">
        <v>2081.4990229999999</v>
      </c>
      <c r="I38" s="11">
        <v>2674.0646969999998</v>
      </c>
      <c r="J38" s="11">
        <v>3302.5646969999998</v>
      </c>
      <c r="K38" s="11">
        <v>3210.2680660000001</v>
      </c>
      <c r="L38" s="11">
        <v>3298.0822750000002</v>
      </c>
      <c r="M38" s="11"/>
      <c r="N38" s="11">
        <v>390.92541499999999</v>
      </c>
      <c r="O38" s="11">
        <v>735.24951169999997</v>
      </c>
      <c r="P38" s="11">
        <v>746.23107909999999</v>
      </c>
      <c r="Q38" s="11">
        <v>756.94085689999997</v>
      </c>
      <c r="R38" s="11">
        <v>620.63220209999997</v>
      </c>
    </row>
    <row r="39" spans="2:18" ht="15.6">
      <c r="B39" s="11">
        <v>999.16931150000005</v>
      </c>
      <c r="C39" s="11">
        <v>1404.7813719999999</v>
      </c>
      <c r="D39" s="11">
        <v>1718.273193</v>
      </c>
      <c r="E39" s="11">
        <v>1669.335327</v>
      </c>
      <c r="F39" s="11">
        <v>1700.7208250000001</v>
      </c>
      <c r="G39" s="11"/>
      <c r="H39" s="11">
        <v>1929.1448969999999</v>
      </c>
      <c r="I39" s="11">
        <v>1802.3919679999999</v>
      </c>
      <c r="J39" s="11">
        <v>2362.3896479999999</v>
      </c>
      <c r="K39" s="11">
        <v>2353.024414</v>
      </c>
      <c r="L39" s="11">
        <v>2255.9262699999999</v>
      </c>
      <c r="M39" s="11"/>
      <c r="N39" s="11">
        <v>819.04412839999998</v>
      </c>
      <c r="O39" s="11">
        <v>1459.5604249999999</v>
      </c>
      <c r="P39" s="11">
        <v>1709.2467039999999</v>
      </c>
      <c r="Q39" s="11">
        <v>1702.60437</v>
      </c>
      <c r="R39" s="11">
        <v>1911.3779300000001</v>
      </c>
    </row>
    <row r="40" spans="2:18" ht="15.6">
      <c r="B40" s="11">
        <v>693.33074950000002</v>
      </c>
      <c r="C40" s="11">
        <v>1184.3013920000001</v>
      </c>
      <c r="D40" s="11">
        <v>1620.564453</v>
      </c>
      <c r="E40" s="11">
        <v>1626.8396</v>
      </c>
      <c r="F40" s="11">
        <v>1736.865112</v>
      </c>
      <c r="G40" s="11"/>
      <c r="H40" s="11">
        <v>2202.4011230000001</v>
      </c>
      <c r="I40" s="11">
        <v>2254.109375</v>
      </c>
      <c r="J40" s="11">
        <v>2446.4941410000001</v>
      </c>
      <c r="K40" s="11">
        <v>2416.1291500000002</v>
      </c>
      <c r="L40" s="11">
        <v>2310.0090329999998</v>
      </c>
      <c r="M40" s="11"/>
      <c r="N40" s="11">
        <v>680.75653079999995</v>
      </c>
      <c r="O40" s="11">
        <v>1604.83374</v>
      </c>
      <c r="P40" s="11">
        <v>2050.7622070000002</v>
      </c>
      <c r="Q40" s="11">
        <v>2241.1154790000001</v>
      </c>
      <c r="R40" s="11">
        <v>2545.3854980000001</v>
      </c>
    </row>
    <row r="41" spans="2:18" ht="15.6">
      <c r="B41" s="11">
        <v>1167.9029539999999</v>
      </c>
      <c r="C41" s="11">
        <v>2720.3081050000001</v>
      </c>
      <c r="D41" s="11">
        <v>2730.116943</v>
      </c>
      <c r="E41" s="11">
        <v>2875.170654</v>
      </c>
      <c r="F41" s="11">
        <v>2919.392578</v>
      </c>
      <c r="G41" s="11"/>
      <c r="H41" s="11">
        <v>1313.533813</v>
      </c>
      <c r="I41" s="11">
        <v>1867.5708010000001</v>
      </c>
      <c r="J41" s="11">
        <v>2024.1689449999999</v>
      </c>
      <c r="K41" s="11">
        <v>2074.8471679999998</v>
      </c>
      <c r="L41" s="11">
        <v>2037.339111</v>
      </c>
      <c r="M41" s="11"/>
      <c r="N41" s="11">
        <v>748.61053470000002</v>
      </c>
      <c r="O41" s="11">
        <v>1346.655029</v>
      </c>
      <c r="P41" s="11">
        <v>1791.019409</v>
      </c>
      <c r="Q41" s="11">
        <v>2123.0124510000001</v>
      </c>
      <c r="R41" s="11">
        <v>2209.8874510000001</v>
      </c>
    </row>
    <row r="42" spans="2:18" ht="15.6">
      <c r="B42" s="11">
        <v>2653.0124510000001</v>
      </c>
      <c r="C42" s="11">
        <v>4236.4072269999997</v>
      </c>
      <c r="D42" s="11">
        <v>4525.3945309999999</v>
      </c>
      <c r="E42" s="11">
        <v>4472.0458980000003</v>
      </c>
      <c r="F42" s="11">
        <v>4111.5952150000003</v>
      </c>
      <c r="G42" s="11"/>
      <c r="H42" s="11">
        <v>1158.251831</v>
      </c>
      <c r="I42" s="11">
        <v>1484.265259</v>
      </c>
      <c r="J42" s="11">
        <v>2064.6286620000001</v>
      </c>
      <c r="K42" s="11">
        <v>2300.672607</v>
      </c>
      <c r="L42" s="11">
        <v>2265.4389649999998</v>
      </c>
      <c r="M42" s="11"/>
      <c r="N42" s="11">
        <v>1677.7467039999999</v>
      </c>
      <c r="O42" s="11">
        <v>2242.1740719999998</v>
      </c>
      <c r="P42" s="11">
        <v>2942.8625489999999</v>
      </c>
      <c r="Q42" s="11">
        <v>3163.2138669999999</v>
      </c>
      <c r="R42" s="11">
        <v>3366.1127929999998</v>
      </c>
    </row>
    <row r="43" spans="2:18" ht="15.6">
      <c r="B43" s="11">
        <v>2823.6135250000002</v>
      </c>
      <c r="C43" s="11">
        <v>3034.6298830000001</v>
      </c>
      <c r="D43" s="11">
        <v>3370.9096679999998</v>
      </c>
      <c r="E43" s="11">
        <v>3578.4960940000001</v>
      </c>
      <c r="F43" s="11">
        <v>3477.296875</v>
      </c>
      <c r="G43" s="11"/>
      <c r="H43" s="11">
        <v>1207.6091309999999</v>
      </c>
      <c r="I43" s="11">
        <v>1509.38501</v>
      </c>
      <c r="J43" s="11">
        <v>1733.975342</v>
      </c>
      <c r="K43" s="11">
        <v>1938.753052</v>
      </c>
      <c r="L43" s="11">
        <v>2042.107544</v>
      </c>
      <c r="M43" s="11"/>
      <c r="N43" s="11">
        <v>1677.7467039999999</v>
      </c>
      <c r="O43" s="11">
        <v>2232.4609380000002</v>
      </c>
      <c r="P43" s="11">
        <v>2831.9643550000001</v>
      </c>
      <c r="Q43" s="11">
        <v>3032.717529</v>
      </c>
      <c r="R43" s="11">
        <v>3072.2377929999998</v>
      </c>
    </row>
    <row r="44" spans="2:18" ht="15.6">
      <c r="B44" s="11">
        <v>2107.9445799999999</v>
      </c>
      <c r="C44" s="11">
        <v>2366.2709960000002</v>
      </c>
      <c r="D44" s="11">
        <v>2741.298828</v>
      </c>
      <c r="E44" s="11">
        <v>2687.4353030000002</v>
      </c>
      <c r="F44" s="11">
        <v>2630.9777829999998</v>
      </c>
      <c r="G44" s="11"/>
      <c r="H44" s="11">
        <v>599.02667240000005</v>
      </c>
      <c r="I44" s="11">
        <v>1062.02124</v>
      </c>
      <c r="J44" s="11">
        <v>1431.422241</v>
      </c>
      <c r="K44" s="11">
        <v>1384.3154300000001</v>
      </c>
      <c r="L44" s="11">
        <v>1453.952759</v>
      </c>
      <c r="M44" s="11"/>
      <c r="N44" s="11">
        <v>672.79345699999999</v>
      </c>
      <c r="O44" s="11">
        <v>1206.5935059999999</v>
      </c>
      <c r="P44" s="11">
        <v>1716.7998050000001</v>
      </c>
      <c r="Q44" s="11">
        <v>2609.2290039999998</v>
      </c>
      <c r="R44" s="11">
        <v>2949.4526369999999</v>
      </c>
    </row>
    <row r="45" spans="2:18" ht="15.6">
      <c r="B45" s="11">
        <v>1807.150879</v>
      </c>
      <c r="C45" s="11">
        <v>2451.5866700000001</v>
      </c>
      <c r="D45" s="11">
        <v>2792.0864259999998</v>
      </c>
      <c r="E45" s="11">
        <v>2887.4682619999999</v>
      </c>
      <c r="F45" s="11">
        <v>2796.46875</v>
      </c>
      <c r="G45" s="11"/>
      <c r="H45" s="11">
        <v>1490.836182</v>
      </c>
      <c r="I45" s="11">
        <v>1641.4117429999999</v>
      </c>
      <c r="J45" s="11">
        <v>1537.389893</v>
      </c>
      <c r="K45" s="11">
        <v>1535.2248540000001</v>
      </c>
      <c r="L45" s="11">
        <v>1614.2653809999999</v>
      </c>
      <c r="M45" s="11"/>
      <c r="N45" s="11">
        <v>1138.0433350000001</v>
      </c>
      <c r="O45" s="11">
        <v>1751.4038089999999</v>
      </c>
      <c r="P45" s="11">
        <v>1948.199341</v>
      </c>
      <c r="Q45" s="11">
        <v>1867.5279539999999</v>
      </c>
      <c r="R45" s="11">
        <v>1849.4033199999999</v>
      </c>
    </row>
    <row r="46" spans="2:18" ht="15.6">
      <c r="B46" s="11">
        <v>1110.3773189999999</v>
      </c>
      <c r="C46" s="11">
        <v>1686.4013669999999</v>
      </c>
      <c r="D46" s="11">
        <v>1882.7532960000001</v>
      </c>
      <c r="E46" s="11">
        <v>1918.1679690000001</v>
      </c>
      <c r="F46" s="11">
        <v>1832.733154</v>
      </c>
      <c r="G46" s="11"/>
      <c r="H46" s="11">
        <v>1510.9205320000001</v>
      </c>
      <c r="I46" s="11">
        <v>1730.66626</v>
      </c>
      <c r="J46" s="11">
        <v>1794.4764399999999</v>
      </c>
      <c r="K46" s="11">
        <v>1718.25415</v>
      </c>
      <c r="L46" s="11">
        <v>1806.2304690000001</v>
      </c>
      <c r="M46" s="11"/>
      <c r="N46" s="11">
        <v>615.53002930000002</v>
      </c>
      <c r="O46" s="11">
        <v>834.70343019999996</v>
      </c>
      <c r="P46" s="11">
        <v>1129.4221190000001</v>
      </c>
      <c r="Q46" s="11">
        <v>1131.2818600000001</v>
      </c>
      <c r="R46" s="11">
        <v>1141.2811280000001</v>
      </c>
    </row>
    <row r="47" spans="2:18" ht="15.6">
      <c r="B47" s="11">
        <v>2120.5283199999999</v>
      </c>
      <c r="C47" s="11">
        <v>2175.25</v>
      </c>
      <c r="D47" s="11">
        <v>2349.0141600000002</v>
      </c>
      <c r="E47" s="11">
        <v>2391.84375</v>
      </c>
      <c r="F47" s="11">
        <v>2496.1088869999999</v>
      </c>
      <c r="G47" s="11"/>
      <c r="H47" s="11">
        <v>5417.8715819999998</v>
      </c>
      <c r="I47" s="11">
        <v>6468.2578130000002</v>
      </c>
      <c r="J47" s="11">
        <v>7108.359375</v>
      </c>
      <c r="K47" s="11">
        <v>7103.5390630000002</v>
      </c>
      <c r="L47" s="11">
        <v>7297.5825199999999</v>
      </c>
      <c r="M47" s="11"/>
      <c r="N47" s="11">
        <v>854.82116699999995</v>
      </c>
      <c r="O47" s="11">
        <v>1307.8260499999999</v>
      </c>
      <c r="P47" s="11">
        <v>1576.175659</v>
      </c>
      <c r="Q47" s="11">
        <v>1539.807251</v>
      </c>
      <c r="R47" s="11">
        <v>1451.4875489999999</v>
      </c>
    </row>
    <row r="48" spans="2:18" ht="15.6">
      <c r="B48" s="11">
        <v>2166.1853030000002</v>
      </c>
      <c r="C48" s="11">
        <v>2111.6401369999999</v>
      </c>
      <c r="D48" s="11">
        <v>2252.154297</v>
      </c>
      <c r="E48" s="11">
        <v>2332.2390140000002</v>
      </c>
      <c r="F48" s="11">
        <v>2336.9406739999999</v>
      </c>
      <c r="G48" s="11"/>
      <c r="H48" s="11">
        <v>1905.1170649999999</v>
      </c>
      <c r="I48" s="11">
        <v>2489.9672850000002</v>
      </c>
      <c r="J48" s="11">
        <v>2935.1281739999999</v>
      </c>
      <c r="K48" s="11">
        <v>2959.704346</v>
      </c>
      <c r="L48" s="11">
        <v>2928.6145019999999</v>
      </c>
      <c r="M48" s="11"/>
      <c r="N48" s="11">
        <v>796.58984380000004</v>
      </c>
      <c r="O48" s="11">
        <v>1305.432251</v>
      </c>
      <c r="P48" s="11">
        <v>1582.0360109999999</v>
      </c>
      <c r="Q48" s="11">
        <v>1762.270996</v>
      </c>
      <c r="R48" s="11">
        <v>1931.1285399999999</v>
      </c>
    </row>
    <row r="49" spans="1:33" ht="15.6">
      <c r="B49" s="11"/>
      <c r="C49" s="11"/>
      <c r="D49" s="11"/>
      <c r="E49" s="11"/>
      <c r="F49" s="11"/>
      <c r="G49" s="11"/>
      <c r="H49" s="11">
        <v>1310.687134</v>
      </c>
      <c r="I49" s="11">
        <v>1570.9304199999999</v>
      </c>
      <c r="J49" s="11">
        <v>1785.855225</v>
      </c>
      <c r="K49" s="11">
        <v>1884.913452</v>
      </c>
      <c r="L49" s="11">
        <v>2051.320068</v>
      </c>
      <c r="M49" s="11"/>
      <c r="N49" s="11">
        <v>663.85266109999998</v>
      </c>
      <c r="O49" s="11">
        <v>1227.064087</v>
      </c>
      <c r="P49" s="11">
        <v>1547.846802</v>
      </c>
      <c r="Q49" s="11">
        <v>1775.631836</v>
      </c>
      <c r="R49" s="11">
        <v>1808.0664059999999</v>
      </c>
    </row>
    <row r="50" spans="1:33" ht="15.6">
      <c r="B50" s="11"/>
      <c r="C50" s="11"/>
      <c r="D50" s="11"/>
      <c r="E50" s="11"/>
      <c r="F50" s="11"/>
      <c r="G50" s="11"/>
      <c r="H50" s="11">
        <v>1714.8542480000001</v>
      </c>
      <c r="I50" s="11">
        <v>2077.1835940000001</v>
      </c>
      <c r="J50" s="11">
        <v>2251.8776859999998</v>
      </c>
      <c r="K50" s="11">
        <v>2407.4411620000001</v>
      </c>
      <c r="L50" s="11">
        <v>2453.413086</v>
      </c>
      <c r="M50" s="11"/>
      <c r="N50" s="11">
        <v>1457.28125</v>
      </c>
      <c r="O50" s="11">
        <v>1779.1892089999999</v>
      </c>
      <c r="P50" s="11">
        <v>2049.08374</v>
      </c>
      <c r="Q50" s="11">
        <v>2050.2138669999999</v>
      </c>
      <c r="R50" s="11">
        <v>2071.4711910000001</v>
      </c>
    </row>
    <row r="51" spans="1:33" ht="15.6">
      <c r="B51" s="11"/>
      <c r="C51" s="11"/>
      <c r="D51" s="11"/>
      <c r="E51" s="11"/>
      <c r="F51" s="11"/>
      <c r="G51" s="11"/>
      <c r="H51" s="11">
        <v>851.95544429999995</v>
      </c>
      <c r="I51" s="11">
        <v>1138.4963379999999</v>
      </c>
      <c r="J51" s="11">
        <v>1699.0852050000001</v>
      </c>
      <c r="K51" s="11">
        <v>1762.9576420000001</v>
      </c>
      <c r="L51" s="11">
        <v>1837.52063</v>
      </c>
      <c r="M51" s="11"/>
      <c r="N51" s="11">
        <v>1280.4506839999999</v>
      </c>
      <c r="O51" s="11">
        <v>1600.012817</v>
      </c>
      <c r="P51" s="11">
        <v>2049.08374</v>
      </c>
      <c r="Q51" s="11">
        <v>1796.798706</v>
      </c>
      <c r="R51" s="11">
        <v>1832.5900879999999</v>
      </c>
    </row>
    <row r="52" spans="1:33" ht="15.6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>
        <v>373.53515629999998</v>
      </c>
      <c r="O52" s="11">
        <v>624.64715579999995</v>
      </c>
      <c r="P52" s="11">
        <v>731.85437009999998</v>
      </c>
      <c r="Q52" s="11">
        <v>790.96795650000001</v>
      </c>
      <c r="R52" s="11">
        <v>778.20776369999999</v>
      </c>
    </row>
    <row r="53" spans="1:33" ht="15.6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</row>
    <row r="54" spans="1:33" ht="15.6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</row>
    <row r="55" spans="1:33" ht="15.6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33" ht="15.6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33" ht="15.6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33" s="19" customFormat="1">
      <c r="A58" s="19" t="s">
        <v>158</v>
      </c>
      <c r="C58" s="19" t="s">
        <v>92</v>
      </c>
      <c r="N58" s="19" t="s">
        <v>82</v>
      </c>
      <c r="X58" s="19" t="s">
        <v>83</v>
      </c>
    </row>
    <row r="59" spans="1:33" s="19" customFormat="1"/>
    <row r="60" spans="1:33" s="19" customFormat="1">
      <c r="A60" s="19" t="s">
        <v>94</v>
      </c>
      <c r="B60" s="19">
        <v>1</v>
      </c>
      <c r="C60" s="19">
        <v>2</v>
      </c>
      <c r="D60" s="19">
        <v>3</v>
      </c>
      <c r="E60" s="19">
        <v>4</v>
      </c>
      <c r="F60" s="19">
        <v>5</v>
      </c>
      <c r="G60" s="19">
        <v>6</v>
      </c>
      <c r="H60" s="19">
        <v>7</v>
      </c>
      <c r="I60" s="19">
        <v>8</v>
      </c>
      <c r="J60" s="19">
        <v>9</v>
      </c>
      <c r="K60" s="19">
        <v>10</v>
      </c>
      <c r="M60" s="19">
        <v>1</v>
      </c>
      <c r="N60" s="19">
        <v>2</v>
      </c>
      <c r="O60" s="19">
        <v>3</v>
      </c>
      <c r="P60" s="19">
        <v>4</v>
      </c>
      <c r="Q60" s="19">
        <v>5</v>
      </c>
      <c r="R60" s="19">
        <v>6</v>
      </c>
      <c r="S60" s="19">
        <v>7</v>
      </c>
      <c r="T60" s="19">
        <v>8</v>
      </c>
      <c r="U60" s="19">
        <v>9</v>
      </c>
      <c r="V60" s="19">
        <v>10</v>
      </c>
      <c r="X60" s="19">
        <v>1</v>
      </c>
      <c r="Y60" s="19">
        <v>2</v>
      </c>
      <c r="Z60" s="19">
        <v>3</v>
      </c>
      <c r="AA60" s="19">
        <v>4</v>
      </c>
      <c r="AB60" s="19">
        <v>5</v>
      </c>
      <c r="AC60" s="19">
        <v>6</v>
      </c>
      <c r="AD60" s="19">
        <v>7</v>
      </c>
      <c r="AE60" s="19">
        <v>8</v>
      </c>
      <c r="AF60" s="19">
        <v>9</v>
      </c>
      <c r="AG60" s="19">
        <v>10</v>
      </c>
    </row>
    <row r="61" spans="1:33">
      <c r="B61" s="18">
        <v>1</v>
      </c>
      <c r="C61" s="18">
        <v>0.89258207108255239</v>
      </c>
      <c r="D61" s="18">
        <v>0.77957696801000254</v>
      </c>
      <c r="E61" s="18">
        <v>0.76101313130111481</v>
      </c>
      <c r="F61" s="18">
        <v>0.70045537271678193</v>
      </c>
      <c r="G61" s="18">
        <v>0.70009490986806566</v>
      </c>
      <c r="H61" s="18">
        <v>0.6842345445245499</v>
      </c>
      <c r="I61" s="18">
        <v>0.67342065906306192</v>
      </c>
      <c r="J61" s="18">
        <v>0.65882191369005305</v>
      </c>
      <c r="K61" s="18">
        <v>0.68639732161684752</v>
      </c>
      <c r="M61" s="18">
        <v>1</v>
      </c>
      <c r="N61" s="18">
        <v>0.86436840948526372</v>
      </c>
      <c r="O61" s="18">
        <v>0.7787997882442913</v>
      </c>
      <c r="P61" s="18">
        <v>0.74506941887544331</v>
      </c>
      <c r="Q61" s="18">
        <v>0.70139753796707938</v>
      </c>
      <c r="R61" s="18">
        <v>0.67530088377118114</v>
      </c>
      <c r="S61" s="18">
        <v>0.70228517926625966</v>
      </c>
      <c r="T61" s="18">
        <v>0.69181101193593308</v>
      </c>
      <c r="U61" s="18">
        <v>0.68861550325888432</v>
      </c>
      <c r="V61" s="18">
        <v>0.65914581212610135</v>
      </c>
      <c r="X61" s="18">
        <v>1</v>
      </c>
      <c r="Y61" s="18">
        <v>0.88294396534956932</v>
      </c>
      <c r="Z61" s="18">
        <v>0.7928201663843053</v>
      </c>
      <c r="AA61" s="18">
        <v>0.76798374721496587</v>
      </c>
      <c r="AB61" s="18">
        <v>0.69274092458380276</v>
      </c>
      <c r="AC61" s="18">
        <v>0.68865391889770899</v>
      </c>
      <c r="AD61" s="18">
        <v>0.66140721432375016</v>
      </c>
      <c r="AE61" s="18">
        <v>0.64432562645622982</v>
      </c>
      <c r="AF61" s="18">
        <v>0.63856190048866168</v>
      </c>
      <c r="AG61" s="18">
        <v>0.62944473395814471</v>
      </c>
    </row>
    <row r="62" spans="1:33">
      <c r="B62" s="18">
        <v>1</v>
      </c>
      <c r="C62" s="18">
        <v>0.90546635656587726</v>
      </c>
      <c r="D62" s="18">
        <v>0.76631200327810711</v>
      </c>
      <c r="E62" s="18">
        <v>0.716191531512266</v>
      </c>
      <c r="F62" s="18">
        <v>0.70228647309275727</v>
      </c>
      <c r="G62" s="18">
        <v>0.69201333291715006</v>
      </c>
      <c r="H62" s="18">
        <v>0.69481509841958844</v>
      </c>
      <c r="I62" s="18">
        <v>0.67935350360983615</v>
      </c>
      <c r="J62" s="18">
        <v>0.66389190880008397</v>
      </c>
      <c r="K62" s="18">
        <v>0.65102454130740428</v>
      </c>
      <c r="M62" s="18">
        <v>1</v>
      </c>
      <c r="N62" s="18">
        <v>0.82267124368223299</v>
      </c>
      <c r="O62" s="18">
        <v>0.7202736670797325</v>
      </c>
      <c r="P62" s="18">
        <v>0.65496198657677784</v>
      </c>
      <c r="Q62" s="18">
        <v>0.63977322366911404</v>
      </c>
      <c r="R62" s="18">
        <v>0.62205300027683952</v>
      </c>
      <c r="S62" s="18">
        <v>0.61028170902339995</v>
      </c>
      <c r="T62" s="18">
        <v>0.61559777604108235</v>
      </c>
      <c r="U62" s="18">
        <v>0.59737126055188572</v>
      </c>
      <c r="V62" s="18">
        <v>0.5885111488557484</v>
      </c>
      <c r="X62" s="18">
        <v>1</v>
      </c>
      <c r="Y62" s="18">
        <v>0.83674085166698697</v>
      </c>
      <c r="Z62" s="18">
        <v>0.73401861222111309</v>
      </c>
      <c r="AA62" s="18">
        <v>0.67872497057043391</v>
      </c>
      <c r="AB62" s="18">
        <v>0.6838491658096133</v>
      </c>
      <c r="AC62" s="18">
        <v>0.64309393855846608</v>
      </c>
      <c r="AD62" s="18">
        <v>0.66609323346920124</v>
      </c>
      <c r="AE62" s="18">
        <v>0.61699629303799475</v>
      </c>
      <c r="AF62" s="18">
        <v>0.63272638074896381</v>
      </c>
      <c r="AG62" s="18">
        <v>0.61926047232972514</v>
      </c>
    </row>
    <row r="63" spans="1:33">
      <c r="B63" s="18">
        <v>1</v>
      </c>
      <c r="C63" s="18">
        <v>0.79072379957822414</v>
      </c>
      <c r="D63" s="18">
        <v>0.66301029134797163</v>
      </c>
      <c r="E63" s="18">
        <v>0.60949309505690674</v>
      </c>
      <c r="F63" s="18">
        <v>0.61952202238839982</v>
      </c>
      <c r="G63" s="18">
        <v>0.59316277080411117</v>
      </c>
      <c r="H63" s="18">
        <v>0.60399049775998137</v>
      </c>
      <c r="I63" s="18">
        <v>0.59449404434368991</v>
      </c>
      <c r="J63" s="18">
        <v>0.59103273314078519</v>
      </c>
      <c r="K63" s="18">
        <v>0.55570960855729634</v>
      </c>
      <c r="M63" s="18">
        <v>1</v>
      </c>
      <c r="N63" s="18">
        <v>0.80453107718258587</v>
      </c>
      <c r="O63" s="18">
        <v>0.68359796882401924</v>
      </c>
      <c r="P63" s="18">
        <v>0.67346810142273295</v>
      </c>
      <c r="Q63" s="18">
        <v>0.6457047611377259</v>
      </c>
      <c r="R63" s="18">
        <v>0.62356912496454464</v>
      </c>
      <c r="S63" s="18">
        <v>0.63557489373643961</v>
      </c>
      <c r="T63" s="18">
        <v>0.61519009884249298</v>
      </c>
      <c r="U63" s="18">
        <v>0.60030794796899833</v>
      </c>
      <c r="V63" s="18">
        <v>0.60180866906548514</v>
      </c>
      <c r="X63" s="18">
        <v>1</v>
      </c>
      <c r="Y63" s="18">
        <v>0.88659301363205878</v>
      </c>
      <c r="Z63" s="18">
        <v>0.77339335265053066</v>
      </c>
      <c r="AA63" s="18">
        <v>0.71461660560242957</v>
      </c>
      <c r="AB63" s="18">
        <v>0.65521788239508916</v>
      </c>
      <c r="AC63" s="18">
        <v>0.67014531021682922</v>
      </c>
      <c r="AD63" s="18">
        <v>0.64702852963177349</v>
      </c>
      <c r="AE63" s="18">
        <v>0.62567401483122886</v>
      </c>
      <c r="AF63" s="18">
        <v>0.62619232829726146</v>
      </c>
      <c r="AG63" s="18">
        <v>0.62484471328557667</v>
      </c>
    </row>
    <row r="64" spans="1:33">
      <c r="B64" s="18">
        <v>1</v>
      </c>
      <c r="C64" s="18">
        <v>0.84683351679219332</v>
      </c>
      <c r="D64" s="18">
        <v>0.70298734193251922</v>
      </c>
      <c r="E64" s="18">
        <v>0.63683789684223335</v>
      </c>
      <c r="F64" s="18">
        <v>0.58891666542395893</v>
      </c>
      <c r="G64" s="18">
        <v>0.64219913615753088</v>
      </c>
      <c r="H64" s="18">
        <v>0.60788720453962697</v>
      </c>
      <c r="I64" s="18">
        <v>0.5824006976407512</v>
      </c>
      <c r="J64" s="18">
        <v>0.57242054445381274</v>
      </c>
      <c r="K64" s="18">
        <v>0.58817433998030233</v>
      </c>
      <c r="M64" s="18">
        <v>1</v>
      </c>
      <c r="N64" s="18">
        <v>0.881282190014682</v>
      </c>
      <c r="O64" s="18">
        <v>0.83487126146518087</v>
      </c>
      <c r="P64" s="18">
        <v>0.76559117971737489</v>
      </c>
      <c r="Q64" s="18">
        <v>0.78610615538056017</v>
      </c>
      <c r="R64" s="18">
        <v>0.78122964477209811</v>
      </c>
      <c r="S64" s="18">
        <v>0.71262218517718345</v>
      </c>
      <c r="T64" s="18">
        <v>0.73750920483416227</v>
      </c>
      <c r="U64" s="18">
        <v>0.6895848764406558</v>
      </c>
      <c r="V64" s="18">
        <v>0.68840778767309596</v>
      </c>
      <c r="X64" s="18">
        <v>1</v>
      </c>
      <c r="Y64" s="18">
        <v>0.92932293500562613</v>
      </c>
      <c r="Z64" s="18">
        <v>0.84587290645805213</v>
      </c>
      <c r="AA64" s="18">
        <v>0.80691536762079186</v>
      </c>
      <c r="AB64" s="18">
        <v>0.80393500945837848</v>
      </c>
      <c r="AC64" s="18">
        <v>0.79584546587468508</v>
      </c>
      <c r="AD64" s="18">
        <v>0.77775043417431833</v>
      </c>
      <c r="AE64" s="18">
        <v>0.77732466872254491</v>
      </c>
      <c r="AF64" s="18">
        <v>0.76348729153991146</v>
      </c>
      <c r="AG64" s="18">
        <v>0.76625476697643824</v>
      </c>
    </row>
    <row r="65" spans="2:33">
      <c r="B65" s="18">
        <v>1</v>
      </c>
      <c r="C65" s="18">
        <v>0.82549699640408092</v>
      </c>
      <c r="D65" s="18">
        <v>0.73126255307176569</v>
      </c>
      <c r="E65" s="18">
        <v>0.64746725465949739</v>
      </c>
      <c r="F65" s="18">
        <v>0.61459805511394439</v>
      </c>
      <c r="G65" s="18">
        <v>0.61445698558799777</v>
      </c>
      <c r="H65" s="18">
        <v>0.58060029936081869</v>
      </c>
      <c r="I65" s="18">
        <v>0.60260714540848503</v>
      </c>
      <c r="J65" s="18">
        <v>0.58737163660625447</v>
      </c>
      <c r="K65" s="18">
        <v>0.59908040725982059</v>
      </c>
      <c r="M65" s="18">
        <v>1</v>
      </c>
      <c r="N65" s="18">
        <v>0.75326000680349159</v>
      </c>
      <c r="O65" s="18">
        <v>0.72128359224402128</v>
      </c>
      <c r="P65" s="18">
        <v>0.68817326227463682</v>
      </c>
      <c r="Q65" s="18">
        <v>0.66231999092867921</v>
      </c>
      <c r="R65" s="18">
        <v>0.64349699512416614</v>
      </c>
      <c r="S65" s="18">
        <v>0.61741694069622632</v>
      </c>
      <c r="T65" s="18">
        <v>0.62603469781154564</v>
      </c>
      <c r="U65" s="18">
        <v>0.57772990134936153</v>
      </c>
      <c r="V65" s="18">
        <v>0.60607778659712208</v>
      </c>
      <c r="X65" s="18">
        <v>1</v>
      </c>
      <c r="Y65" s="18">
        <v>0.86660859739414142</v>
      </c>
      <c r="Z65" s="18">
        <v>0.71707927268235883</v>
      </c>
      <c r="AA65" s="18">
        <v>0.72396326215694207</v>
      </c>
      <c r="AB65" s="18">
        <v>0.66595718691209327</v>
      </c>
      <c r="AC65" s="18">
        <v>0.71030813549424421</v>
      </c>
      <c r="AD65" s="18">
        <v>0.66708570977677906</v>
      </c>
      <c r="AE65" s="18">
        <v>0.65173779881705252</v>
      </c>
      <c r="AF65" s="18">
        <v>0.651060685098241</v>
      </c>
      <c r="AG65" s="18">
        <v>0.65072212823883524</v>
      </c>
    </row>
    <row r="66" spans="2:33">
      <c r="B66" s="18">
        <v>1</v>
      </c>
      <c r="C66" s="18">
        <v>0.80073058906524652</v>
      </c>
      <c r="D66" s="18">
        <v>0.7150022053790307</v>
      </c>
      <c r="E66" s="18">
        <v>0.65986772961136897</v>
      </c>
      <c r="F66" s="18">
        <v>0.64604320972303841</v>
      </c>
      <c r="G66" s="18">
        <v>0.60645109359314486</v>
      </c>
      <c r="H66" s="18">
        <v>0.59458981913274289</v>
      </c>
      <c r="I66" s="18">
        <v>0.58493719577876058</v>
      </c>
      <c r="J66" s="18">
        <v>0.54779913643377776</v>
      </c>
      <c r="K66" s="18">
        <v>0.54117318311451867</v>
      </c>
      <c r="M66" s="18">
        <v>1</v>
      </c>
      <c r="N66" s="18">
        <v>0.86085600736364953</v>
      </c>
      <c r="O66" s="18">
        <v>0.7698005966178133</v>
      </c>
      <c r="P66" s="18">
        <v>0.73039067665438107</v>
      </c>
      <c r="Q66" s="18">
        <v>0.69069620853236813</v>
      </c>
      <c r="R66" s="18">
        <v>0.68799300102585115</v>
      </c>
      <c r="S66" s="18">
        <v>0.66252594083287508</v>
      </c>
      <c r="T66" s="18">
        <v>0.64488395500086926</v>
      </c>
      <c r="U66" s="18">
        <v>0.61927462072860284</v>
      </c>
      <c r="V66" s="18">
        <v>0.62581922837595982</v>
      </c>
      <c r="X66" s="18">
        <v>1</v>
      </c>
      <c r="Y66" s="18">
        <v>0.87188283392793464</v>
      </c>
      <c r="Z66" s="18">
        <v>0.73775856058004419</v>
      </c>
      <c r="AA66" s="18">
        <v>0.69090248597374393</v>
      </c>
      <c r="AB66" s="18">
        <v>0.68500451304150767</v>
      </c>
      <c r="AC66" s="18">
        <v>0.66927658522221112</v>
      </c>
      <c r="AD66" s="18">
        <v>0.65256566191420851</v>
      </c>
      <c r="AE66" s="18">
        <v>0.65529620493839191</v>
      </c>
      <c r="AF66" s="18">
        <v>0.63640084721104251</v>
      </c>
      <c r="AG66" s="18">
        <v>0.64339103735295211</v>
      </c>
    </row>
    <row r="67" spans="2:33">
      <c r="B67" s="18">
        <v>1</v>
      </c>
      <c r="C67" s="18">
        <v>0.78889529456107343</v>
      </c>
      <c r="D67" s="18">
        <v>0.70038832941780471</v>
      </c>
      <c r="E67" s="18">
        <v>0.64167046432883179</v>
      </c>
      <c r="F67" s="18">
        <v>0.63683107984347687</v>
      </c>
      <c r="G67" s="18">
        <v>0.62693722711786237</v>
      </c>
      <c r="H67" s="18">
        <v>0.6133869505588686</v>
      </c>
      <c r="I67" s="18">
        <v>0.60930035921568004</v>
      </c>
      <c r="J67" s="18">
        <v>0.57918863352902727</v>
      </c>
      <c r="K67" s="18">
        <v>0.58929757000954641</v>
      </c>
      <c r="M67" s="18">
        <v>1</v>
      </c>
      <c r="N67" s="18">
        <v>0.74887385765422254</v>
      </c>
      <c r="O67" s="18">
        <v>0.66349096925665818</v>
      </c>
      <c r="P67" s="18">
        <v>0.62153358608934828</v>
      </c>
      <c r="Q67" s="18">
        <v>0.6040706604985342</v>
      </c>
      <c r="R67" s="18">
        <v>0.61148854039551714</v>
      </c>
      <c r="S67" s="18">
        <v>0.59842998099353673</v>
      </c>
      <c r="T67" s="18">
        <v>0.59085756193203331</v>
      </c>
      <c r="U67" s="18">
        <v>0.57076747054437105</v>
      </c>
      <c r="V67" s="18">
        <v>0.55145007497931131</v>
      </c>
      <c r="X67" s="18">
        <v>1</v>
      </c>
      <c r="Y67" s="18">
        <v>0.7869975749381406</v>
      </c>
      <c r="Z67" s="18">
        <v>0.71353066419386446</v>
      </c>
      <c r="AA67" s="18">
        <v>0.58449042283974928</v>
      </c>
      <c r="AB67" s="18">
        <v>0.60427659318071369</v>
      </c>
      <c r="AC67" s="18">
        <v>0.5782964912547518</v>
      </c>
      <c r="AD67" s="18">
        <v>0.56367193056795606</v>
      </c>
      <c r="AE67" s="18">
        <v>0.55334871125962681</v>
      </c>
      <c r="AF67" s="18">
        <v>0.57657595470336365</v>
      </c>
      <c r="AG67" s="18">
        <v>0.58569479842572103</v>
      </c>
    </row>
    <row r="68" spans="2:33">
      <c r="B68" s="18">
        <v>1</v>
      </c>
      <c r="C68" s="18">
        <v>0.79400185248442268</v>
      </c>
      <c r="D68" s="18">
        <v>0.66659493528943936</v>
      </c>
      <c r="E68" s="18">
        <v>0.66031573905248464</v>
      </c>
      <c r="F68" s="18">
        <v>0.64137687298296009</v>
      </c>
      <c r="G68" s="18">
        <v>0.64066793147233625</v>
      </c>
      <c r="H68" s="18">
        <v>0.59671355781365354</v>
      </c>
      <c r="I68" s="18">
        <v>0.63742705599519833</v>
      </c>
      <c r="J68" s="18">
        <v>0.60167614838802097</v>
      </c>
      <c r="K68" s="18">
        <v>0.58131939929724852</v>
      </c>
      <c r="M68" s="18">
        <v>1</v>
      </c>
      <c r="N68" s="18">
        <v>0.87272042181466714</v>
      </c>
      <c r="O68" s="18">
        <v>0.78205008697528755</v>
      </c>
      <c r="P68" s="18">
        <v>0.76144915706243277</v>
      </c>
      <c r="Q68" s="18">
        <v>0.76328618265975745</v>
      </c>
      <c r="R68" s="18">
        <v>0.74858997788116044</v>
      </c>
      <c r="S68" s="18">
        <v>0.71093095313600574</v>
      </c>
      <c r="T68" s="18">
        <v>0.69728447727016563</v>
      </c>
      <c r="U68" s="18">
        <v>0.71079973702191113</v>
      </c>
      <c r="V68" s="18">
        <v>0.67773327627006785</v>
      </c>
      <c r="X68" s="18">
        <v>1</v>
      </c>
      <c r="Y68" s="18">
        <v>0.9220723710155827</v>
      </c>
      <c r="Z68" s="18">
        <v>0.80269117713841076</v>
      </c>
      <c r="AA68" s="18">
        <v>0.75127885961354757</v>
      </c>
      <c r="AB68" s="18">
        <v>0.70696218881729755</v>
      </c>
      <c r="AC68" s="18">
        <v>0.72065554215321748</v>
      </c>
      <c r="AD68" s="18">
        <v>0.68542627857080518</v>
      </c>
      <c r="AE68" s="18">
        <v>0.69277089536007141</v>
      </c>
      <c r="AF68" s="18">
        <v>0.65903545214157766</v>
      </c>
      <c r="AG68" s="18">
        <v>0.65915993717190424</v>
      </c>
    </row>
    <row r="69" spans="2:33">
      <c r="B69" s="18">
        <v>1</v>
      </c>
      <c r="C69" s="18">
        <v>0.74081843432314665</v>
      </c>
      <c r="D69" s="18">
        <v>0.62827783422134509</v>
      </c>
      <c r="E69" s="18">
        <v>0.59755932317519389</v>
      </c>
      <c r="F69" s="18">
        <v>0.58384402466529162</v>
      </c>
      <c r="G69" s="18">
        <v>0.55265581161537669</v>
      </c>
      <c r="H69" s="18">
        <v>0.55857405686280026</v>
      </c>
      <c r="I69" s="18">
        <v>0.58760164069540177</v>
      </c>
      <c r="J69" s="18">
        <v>0.54194660592956245</v>
      </c>
      <c r="K69" s="18">
        <v>0.52034031375642864</v>
      </c>
      <c r="M69" s="18">
        <v>1</v>
      </c>
      <c r="N69" s="18">
        <v>0.74202972298680137</v>
      </c>
      <c r="O69" s="18">
        <v>0.55950293890673408</v>
      </c>
      <c r="P69" s="18">
        <v>0.53380841595124728</v>
      </c>
      <c r="Q69" s="18">
        <v>0.53210000352069631</v>
      </c>
      <c r="R69" s="18">
        <v>0.52574470927904671</v>
      </c>
      <c r="S69" s="18">
        <v>0.49718005344023419</v>
      </c>
      <c r="T69" s="18">
        <v>0.49178147015969309</v>
      </c>
      <c r="U69" s="18">
        <v>0.45897995149311421</v>
      </c>
      <c r="V69" s="18">
        <v>0.47230556845141186</v>
      </c>
      <c r="X69" s="18">
        <v>1</v>
      </c>
      <c r="Y69" s="18">
        <v>0.83738429312387641</v>
      </c>
      <c r="Z69" s="18">
        <v>0.74712962630871238</v>
      </c>
      <c r="AA69" s="18">
        <v>0.76777611871741003</v>
      </c>
      <c r="AB69" s="18">
        <v>0.71645483758721862</v>
      </c>
      <c r="AC69" s="18">
        <v>0.64586349687557609</v>
      </c>
      <c r="AD69" s="18">
        <v>0.6558917931883721</v>
      </c>
      <c r="AE69" s="18">
        <v>0.63072273577586446</v>
      </c>
      <c r="AF69" s="18">
        <v>0.64114429861073097</v>
      </c>
      <c r="AG69" s="18">
        <v>0.59768834792194825</v>
      </c>
    </row>
    <row r="70" spans="2:33">
      <c r="B70" s="18">
        <v>1</v>
      </c>
      <c r="C70" s="18">
        <v>0.80349586823642882</v>
      </c>
      <c r="D70" s="18">
        <v>0.72048321085852118</v>
      </c>
      <c r="E70" s="18">
        <v>0.68556275720139392</v>
      </c>
      <c r="F70" s="18">
        <v>0.67330996644450725</v>
      </c>
      <c r="G70" s="18">
        <v>0.65385866111794955</v>
      </c>
      <c r="H70" s="18">
        <v>0.64114639070767954</v>
      </c>
      <c r="I70" s="18">
        <v>0.64068691105429632</v>
      </c>
      <c r="J70" s="18">
        <v>0.60745121612624098</v>
      </c>
      <c r="K70" s="18">
        <v>0.59550474513827645</v>
      </c>
      <c r="M70" s="18">
        <v>1</v>
      </c>
      <c r="N70" s="18">
        <v>0.87568831099468381</v>
      </c>
      <c r="O70" s="18">
        <v>0.70632161511583402</v>
      </c>
      <c r="P70" s="18">
        <v>0.63691501545842699</v>
      </c>
      <c r="Q70" s="18">
        <v>0.60554067868819317</v>
      </c>
      <c r="R70" s="18">
        <v>0.57635524913448721</v>
      </c>
      <c r="S70" s="18">
        <v>0.60280454466753319</v>
      </c>
      <c r="T70" s="18">
        <v>0.57006214088696938</v>
      </c>
      <c r="U70" s="18">
        <v>0.55437497250185241</v>
      </c>
      <c r="V70" s="18">
        <v>0.57133900342994404</v>
      </c>
      <c r="X70" s="18">
        <v>1</v>
      </c>
      <c r="Y70" s="18">
        <v>0.85940970050948517</v>
      </c>
      <c r="Z70" s="18">
        <v>0.71858410344660117</v>
      </c>
      <c r="AA70" s="18">
        <v>0.68011295036425945</v>
      </c>
      <c r="AB70" s="18">
        <v>0.64540655843982275</v>
      </c>
      <c r="AC70" s="18">
        <v>0.60717070292985009</v>
      </c>
      <c r="AD70" s="18">
        <v>0.59305284858770635</v>
      </c>
      <c r="AE70" s="18">
        <v>0.59340579494625989</v>
      </c>
      <c r="AF70" s="18">
        <v>0.59352344373244448</v>
      </c>
      <c r="AG70" s="18">
        <v>0.53564024092965501</v>
      </c>
    </row>
    <row r="71" spans="2:33">
      <c r="B71" s="18">
        <v>1</v>
      </c>
      <c r="C71" s="18">
        <v>0.84474631406153655</v>
      </c>
      <c r="D71" s="18">
        <v>0.76064250366067099</v>
      </c>
      <c r="E71" s="18">
        <v>0.80503582897248649</v>
      </c>
      <c r="F71" s="18">
        <v>0.8011022431853636</v>
      </c>
      <c r="G71" s="18">
        <v>0.72243052744290581</v>
      </c>
      <c r="H71" s="18">
        <v>0.79904179348734683</v>
      </c>
      <c r="I71" s="18">
        <v>0.7205573913537997</v>
      </c>
      <c r="J71" s="18">
        <v>0.7422857699874309</v>
      </c>
      <c r="K71" s="18">
        <v>0.71999545052706793</v>
      </c>
      <c r="M71" s="18">
        <v>1</v>
      </c>
      <c r="N71" s="18">
        <v>0.81175543490453861</v>
      </c>
      <c r="O71" s="18">
        <v>0.65637472516994444</v>
      </c>
      <c r="P71" s="18">
        <v>0.58118209874811888</v>
      </c>
      <c r="Q71" s="18">
        <v>0.56593323732977152</v>
      </c>
      <c r="R71" s="18">
        <v>0.54901927035424813</v>
      </c>
      <c r="S71" s="18">
        <v>0.54525087356695545</v>
      </c>
      <c r="T71" s="18">
        <v>0.52632125249590345</v>
      </c>
      <c r="U71" s="18">
        <v>0.5250943326116686</v>
      </c>
      <c r="V71" s="18">
        <v>0.53534787735848843</v>
      </c>
      <c r="X71" s="18">
        <v>1</v>
      </c>
      <c r="Y71" s="18">
        <v>0.82661396778354246</v>
      </c>
      <c r="Z71" s="18">
        <v>0.65648973176227698</v>
      </c>
      <c r="AA71" s="18">
        <v>0.61774077354123502</v>
      </c>
      <c r="AB71" s="18">
        <v>0.60199373681860546</v>
      </c>
      <c r="AC71" s="18">
        <v>0.53692473150402553</v>
      </c>
      <c r="AD71" s="18">
        <v>0.51071716324422067</v>
      </c>
      <c r="AE71" s="18">
        <v>0.48023539930255926</v>
      </c>
      <c r="AF71" s="18">
        <v>0.47888565329776245</v>
      </c>
      <c r="AG71" s="18">
        <v>0.4289450511202802</v>
      </c>
    </row>
    <row r="72" spans="2:33">
      <c r="B72" s="18">
        <v>1</v>
      </c>
      <c r="C72" s="18">
        <v>0.77112380010664117</v>
      </c>
      <c r="D72" s="18">
        <v>0.6415949617054546</v>
      </c>
      <c r="E72" s="18">
        <v>0.62434840347173215</v>
      </c>
      <c r="F72" s="18">
        <v>0.60314950897611497</v>
      </c>
      <c r="G72" s="18">
        <v>0.60099368919689966</v>
      </c>
      <c r="H72" s="18">
        <v>0.56344649470889963</v>
      </c>
      <c r="I72" s="18">
        <v>0.53560048922736858</v>
      </c>
      <c r="J72" s="18">
        <v>0.55033192438533984</v>
      </c>
      <c r="K72" s="18">
        <v>0.52787546835184707</v>
      </c>
      <c r="M72" s="18">
        <v>1</v>
      </c>
      <c r="N72" s="18">
        <v>0.82459767957189745</v>
      </c>
      <c r="O72" s="18">
        <v>0.69068838118055031</v>
      </c>
      <c r="P72" s="18">
        <v>0.59292830653334616</v>
      </c>
      <c r="Q72" s="18">
        <v>0.55049226126848261</v>
      </c>
      <c r="R72" s="18">
        <v>0.54153354060145587</v>
      </c>
      <c r="S72" s="18">
        <v>0.51465737860037664</v>
      </c>
      <c r="T72" s="18">
        <v>0.56416609807604978</v>
      </c>
      <c r="U72" s="18">
        <v>0.51434303752434063</v>
      </c>
      <c r="V72" s="18">
        <v>0.52880272702199682</v>
      </c>
      <c r="X72" s="18">
        <v>1</v>
      </c>
      <c r="Y72" s="18">
        <v>0.91121220440017225</v>
      </c>
      <c r="Z72" s="18">
        <v>0.82807168908584583</v>
      </c>
      <c r="AA72" s="18">
        <v>0.76579473704851075</v>
      </c>
      <c r="AB72" s="18">
        <v>0.7421075336287688</v>
      </c>
      <c r="AC72" s="18">
        <v>0.73410721989097505</v>
      </c>
      <c r="AD72" s="18">
        <v>0.73677399113690634</v>
      </c>
      <c r="AE72" s="18">
        <v>0.70336091611435625</v>
      </c>
      <c r="AF72" s="18">
        <v>0.68234048394054547</v>
      </c>
      <c r="AG72" s="18">
        <v>0.65504529589395533</v>
      </c>
    </row>
    <row r="73" spans="2:33">
      <c r="B73" s="18">
        <v>1</v>
      </c>
      <c r="C73" s="18">
        <v>0.74253827758174107</v>
      </c>
      <c r="D73" s="18">
        <v>0.57826108824518752</v>
      </c>
      <c r="E73" s="18">
        <v>0.5533454376885818</v>
      </c>
      <c r="F73" s="18">
        <v>0.52959251749128544</v>
      </c>
      <c r="G73" s="18">
        <v>0.51381260547210184</v>
      </c>
      <c r="H73" s="18">
        <v>0.53092135218763781</v>
      </c>
      <c r="I73" s="18">
        <v>0.48640538985983561</v>
      </c>
      <c r="J73" s="18">
        <v>0.46830001712203545</v>
      </c>
      <c r="K73" s="18">
        <v>0.49304956334159711</v>
      </c>
      <c r="M73" s="18">
        <v>1</v>
      </c>
      <c r="N73" s="18">
        <v>0.69655554424225075</v>
      </c>
      <c r="O73" s="18">
        <v>0.57874047012416108</v>
      </c>
      <c r="P73" s="18">
        <v>0.52873970352764132</v>
      </c>
      <c r="Q73" s="18">
        <v>0.51289179470466573</v>
      </c>
      <c r="R73" s="18">
        <v>0.53131959566161413</v>
      </c>
      <c r="S73" s="18">
        <v>0.47382485667593527</v>
      </c>
      <c r="T73" s="18">
        <v>0.44692026727879069</v>
      </c>
      <c r="U73" s="18">
        <v>0.4681736643824711</v>
      </c>
      <c r="V73" s="18">
        <v>0.46534806823573904</v>
      </c>
      <c r="X73" s="18">
        <v>1</v>
      </c>
      <c r="Y73" s="18">
        <v>0.68131324559739581</v>
      </c>
      <c r="Z73" s="18">
        <v>0.59897312723500051</v>
      </c>
      <c r="AA73" s="18">
        <v>0.53416840444978197</v>
      </c>
      <c r="AB73" s="18">
        <v>0.4990976132954284</v>
      </c>
      <c r="AC73" s="18">
        <v>0.49604797928200639</v>
      </c>
      <c r="AD73" s="18">
        <v>0.47698776669811854</v>
      </c>
      <c r="AE73" s="18">
        <v>0.49947881754710616</v>
      </c>
      <c r="AF73" s="18">
        <v>0.4773689709497963</v>
      </c>
      <c r="AG73" s="18">
        <v>0.45678394135919748</v>
      </c>
    </row>
    <row r="74" spans="2:33">
      <c r="B74" s="18">
        <v>1</v>
      </c>
      <c r="C74" s="18">
        <v>0.91731289060918442</v>
      </c>
      <c r="D74" s="18">
        <v>0.69547369015052696</v>
      </c>
      <c r="E74" s="18">
        <v>0.6500220021132922</v>
      </c>
      <c r="F74" s="18">
        <v>0.60439549989129882</v>
      </c>
      <c r="G74" s="18">
        <v>0.56593637924441187</v>
      </c>
      <c r="H74" s="18">
        <v>0.57852300054702677</v>
      </c>
      <c r="I74" s="18">
        <v>0.57485190266709618</v>
      </c>
      <c r="J74" s="18">
        <v>0.48517222588594089</v>
      </c>
      <c r="K74" s="18">
        <v>0.45423011518366951</v>
      </c>
      <c r="M74" s="18">
        <v>1</v>
      </c>
      <c r="N74" s="18">
        <v>0.7170894330405635</v>
      </c>
      <c r="O74" s="18">
        <v>0.56814133358198382</v>
      </c>
      <c r="P74" s="18">
        <v>0.49139673355606928</v>
      </c>
      <c r="Q74" s="18">
        <v>0.48201179233002056</v>
      </c>
      <c r="R74" s="18">
        <v>0.51092346610704165</v>
      </c>
      <c r="S74" s="18">
        <v>0.46884260060959737</v>
      </c>
      <c r="T74" s="18">
        <v>0.48170905229047062</v>
      </c>
      <c r="U74" s="18">
        <v>0.44295832722807588</v>
      </c>
      <c r="V74" s="18">
        <v>0.4543110787111993</v>
      </c>
      <c r="X74" s="18">
        <v>1</v>
      </c>
      <c r="Y74" s="18">
        <v>0.78782719964593861</v>
      </c>
      <c r="Z74" s="18">
        <v>0.63642488038094169</v>
      </c>
      <c r="AA74" s="18">
        <v>0.56764646643900785</v>
      </c>
      <c r="AB74" s="18">
        <v>0.57520535632816494</v>
      </c>
      <c r="AC74" s="18">
        <v>0.54384718936225596</v>
      </c>
      <c r="AD74" s="18">
        <v>0.53479148959405798</v>
      </c>
      <c r="AE74" s="18">
        <v>0.52109567920083288</v>
      </c>
      <c r="AF74" s="18">
        <v>0.51488391820281276</v>
      </c>
      <c r="AG74" s="18">
        <v>0.50717534732575154</v>
      </c>
    </row>
    <row r="75" spans="2:33">
      <c r="B75" s="18">
        <v>1</v>
      </c>
      <c r="C75" s="18">
        <v>0.81904965258485596</v>
      </c>
      <c r="D75" s="18">
        <v>0.65119434848256186</v>
      </c>
      <c r="E75" s="18">
        <v>0.57809993182933916</v>
      </c>
      <c r="F75" s="18">
        <v>0.58476652357621295</v>
      </c>
      <c r="G75" s="18">
        <v>0.55476686071528114</v>
      </c>
      <c r="H75" s="18">
        <v>0.51286256973493194</v>
      </c>
      <c r="I75" s="18">
        <v>0.54643362103168891</v>
      </c>
      <c r="J75" s="18">
        <v>0.49286274687579856</v>
      </c>
      <c r="K75" s="18">
        <v>0.47976765594443949</v>
      </c>
      <c r="M75" s="18">
        <v>1</v>
      </c>
      <c r="N75" s="18">
        <v>0.72359228187072744</v>
      </c>
      <c r="O75" s="18">
        <v>0.57004836790991265</v>
      </c>
      <c r="P75" s="18">
        <v>0.47858146985595884</v>
      </c>
      <c r="Q75" s="18">
        <v>0.47772127986178059</v>
      </c>
      <c r="R75" s="18">
        <v>0.44904828005584085</v>
      </c>
      <c r="S75" s="18">
        <v>0.43184448017227617</v>
      </c>
      <c r="T75" s="18">
        <v>0.43299140016451382</v>
      </c>
      <c r="U75" s="18">
        <v>0.4339949551577218</v>
      </c>
      <c r="V75" s="18">
        <v>0.42166556524116711</v>
      </c>
      <c r="X75" s="18">
        <v>1</v>
      </c>
      <c r="Y75" s="18">
        <v>0.83491591687316635</v>
      </c>
      <c r="Z75" s="18">
        <v>0.71186348084961537</v>
      </c>
      <c r="AA75" s="18">
        <v>0.65022457745686579</v>
      </c>
      <c r="AB75" s="18">
        <v>0.66746544074587988</v>
      </c>
      <c r="AC75" s="18">
        <v>0.57393657453750313</v>
      </c>
      <c r="AD75" s="18">
        <v>0.60368551511462543</v>
      </c>
      <c r="AE75" s="18">
        <v>0.5933184600650222</v>
      </c>
      <c r="AF75" s="18">
        <v>0.57855667515743503</v>
      </c>
      <c r="AG75" s="18">
        <v>0.57641565291893004</v>
      </c>
    </row>
    <row r="76" spans="2:33">
      <c r="B76" s="18">
        <v>1</v>
      </c>
      <c r="C76" s="18">
        <v>0.86102593720061571</v>
      </c>
      <c r="D76" s="18">
        <v>0.74051752110478908</v>
      </c>
      <c r="E76" s="18">
        <v>0.67757375147179233</v>
      </c>
      <c r="F76" s="18">
        <v>0.68359515800556114</v>
      </c>
      <c r="G76" s="18">
        <v>0.63855510136130544</v>
      </c>
      <c r="H76" s="18">
        <v>0.64441593705417377</v>
      </c>
      <c r="I76" s="18">
        <v>0.6143089043853297</v>
      </c>
      <c r="J76" s="18">
        <v>0.62739542791872061</v>
      </c>
      <c r="K76" s="18">
        <v>0.60555779355625228</v>
      </c>
      <c r="M76" s="18">
        <v>1</v>
      </c>
      <c r="N76" s="18">
        <v>0.81401006657638431</v>
      </c>
      <c r="O76" s="18">
        <v>0.72454406332340615</v>
      </c>
      <c r="P76" s="18">
        <v>0.75430245267118468</v>
      </c>
      <c r="Q76" s="18">
        <v>0.69459491506955207</v>
      </c>
      <c r="R76" s="18">
        <v>0.68162330945641791</v>
      </c>
      <c r="S76" s="18">
        <v>0.71252625224064947</v>
      </c>
      <c r="T76" s="18">
        <v>0.67456522993162427</v>
      </c>
      <c r="U76" s="18">
        <v>0.66731639150075517</v>
      </c>
      <c r="V76" s="18">
        <v>0.65072036667218636</v>
      </c>
      <c r="X76" s="18">
        <v>1</v>
      </c>
      <c r="Y76" s="18">
        <v>0.87662480182121605</v>
      </c>
      <c r="Z76" s="18">
        <v>0.74581878386684575</v>
      </c>
      <c r="AA76" s="18">
        <v>0.724823769262808</v>
      </c>
      <c r="AB76" s="18">
        <v>0.74003925737472298</v>
      </c>
      <c r="AC76" s="18">
        <v>0.67245418227296083</v>
      </c>
      <c r="AD76" s="18">
        <v>0.6663208072200959</v>
      </c>
      <c r="AE76" s="18">
        <v>0.65546945135733481</v>
      </c>
      <c r="AF76" s="18">
        <v>0.6535822590333763</v>
      </c>
      <c r="AG76" s="18">
        <v>0.62303333328929889</v>
      </c>
    </row>
    <row r="77" spans="2:33">
      <c r="B77" s="18">
        <v>1</v>
      </c>
      <c r="C77" s="18">
        <v>0.77775551095256179</v>
      </c>
      <c r="D77" s="18">
        <v>0.63508217672007994</v>
      </c>
      <c r="E77" s="18">
        <v>0.61375918752130076</v>
      </c>
      <c r="F77" s="18">
        <v>0.62156028113061024</v>
      </c>
      <c r="G77" s="18">
        <v>0.58706211161388622</v>
      </c>
      <c r="H77" s="18">
        <v>0.55941156870977826</v>
      </c>
      <c r="I77" s="18">
        <v>0.56929295394823687</v>
      </c>
      <c r="J77" s="18">
        <v>0.56807945049789987</v>
      </c>
      <c r="K77" s="18">
        <v>0.55109040219318151</v>
      </c>
      <c r="M77" s="18">
        <v>1</v>
      </c>
      <c r="N77" s="18">
        <v>0.82063572756157366</v>
      </c>
      <c r="O77" s="18">
        <v>0.67836779818394621</v>
      </c>
      <c r="P77" s="18">
        <v>0.60131142655397773</v>
      </c>
      <c r="Q77" s="18">
        <v>0.60508614746152689</v>
      </c>
      <c r="R77" s="18">
        <v>0.67953926329318559</v>
      </c>
      <c r="S77" s="18">
        <v>0.63931896120929999</v>
      </c>
      <c r="T77" s="18">
        <v>0.57970440342800689</v>
      </c>
      <c r="U77" s="18">
        <v>0.63879831004963805</v>
      </c>
      <c r="V77" s="18">
        <v>0.60456549630186496</v>
      </c>
      <c r="X77" s="18">
        <v>1</v>
      </c>
      <c r="Y77" s="18">
        <v>0.71531324486104708</v>
      </c>
      <c r="Z77" s="18">
        <v>0.57159703229158954</v>
      </c>
      <c r="AA77" s="18">
        <v>0.55174976057757597</v>
      </c>
      <c r="AB77" s="18">
        <v>0.5412377668634345</v>
      </c>
      <c r="AC77" s="18">
        <v>0.52437150829223722</v>
      </c>
      <c r="AD77" s="18">
        <v>0.49228639314982009</v>
      </c>
      <c r="AE77" s="18">
        <v>0.4966794651497598</v>
      </c>
      <c r="AF77" s="18">
        <v>0.47008569000726741</v>
      </c>
      <c r="AG77" s="18">
        <v>0.47675374572146167</v>
      </c>
    </row>
    <row r="78" spans="2:33">
      <c r="B78" s="18">
        <v>1</v>
      </c>
      <c r="C78" s="18">
        <v>0.70339864648234862</v>
      </c>
      <c r="D78" s="18">
        <v>0.56609580450457242</v>
      </c>
      <c r="E78" s="18">
        <v>0.51018630402117326</v>
      </c>
      <c r="F78" s="18">
        <v>0.51813184828397874</v>
      </c>
      <c r="G78" s="18">
        <v>0.47898550825747394</v>
      </c>
      <c r="H78" s="18">
        <v>0.47753205503866802</v>
      </c>
      <c r="I78" s="18">
        <v>0.50291903792714387</v>
      </c>
      <c r="J78" s="18">
        <v>0.48189241469508565</v>
      </c>
      <c r="K78" s="18">
        <v>0.4800513739512649</v>
      </c>
      <c r="M78" s="18">
        <v>1</v>
      </c>
      <c r="N78" s="18">
        <v>0.8560544862856837</v>
      </c>
      <c r="O78" s="18">
        <v>0.70259961868609533</v>
      </c>
      <c r="P78" s="18">
        <v>0.64908619584152438</v>
      </c>
      <c r="Q78" s="18">
        <v>0.65039140127675776</v>
      </c>
      <c r="R78" s="18">
        <v>0.6373393469244234</v>
      </c>
      <c r="S78" s="18">
        <v>0.64983202751880065</v>
      </c>
      <c r="T78" s="18">
        <v>0.6559851388563297</v>
      </c>
      <c r="U78" s="18">
        <v>0.60545504272086803</v>
      </c>
      <c r="V78" s="18">
        <v>0.58308009240258052</v>
      </c>
      <c r="X78" s="18">
        <v>1</v>
      </c>
      <c r="Y78" s="18">
        <v>0.97425664328452644</v>
      </c>
      <c r="Z78" s="18">
        <v>0.86676852326730691</v>
      </c>
      <c r="AA78" s="18">
        <v>0.76168183577951576</v>
      </c>
      <c r="AB78" s="18">
        <v>0.76014491896068148</v>
      </c>
      <c r="AC78" s="18">
        <v>0.76821373225956124</v>
      </c>
      <c r="AD78" s="18">
        <v>0.70760157521678591</v>
      </c>
      <c r="AE78" s="18">
        <v>0.69213634972726645</v>
      </c>
      <c r="AF78" s="18">
        <v>0.67782381185187257</v>
      </c>
      <c r="AG78" s="18">
        <v>0.68060947358600965</v>
      </c>
    </row>
    <row r="79" spans="2:33">
      <c r="B79" s="18">
        <v>1</v>
      </c>
      <c r="C79" s="18">
        <v>0.80942752499852355</v>
      </c>
      <c r="D79" s="18">
        <v>0.66588220937065479</v>
      </c>
      <c r="E79" s="18">
        <v>0.68355756539945944</v>
      </c>
      <c r="F79" s="18">
        <v>0.65816932673990358</v>
      </c>
      <c r="G79" s="18">
        <v>0.65088493758863863</v>
      </c>
      <c r="H79" s="18">
        <v>0.61746244618871693</v>
      </c>
      <c r="I79" s="18">
        <v>0.61885504999704699</v>
      </c>
      <c r="J79" s="18">
        <v>0.61746244618871693</v>
      </c>
      <c r="K79" s="18">
        <v>0.58382570804905221</v>
      </c>
      <c r="M79" s="18">
        <v>1</v>
      </c>
      <c r="N79" s="18">
        <v>0.79808178365458693</v>
      </c>
      <c r="O79" s="18">
        <v>0.65501900388254408</v>
      </c>
      <c r="P79" s="18">
        <v>0.60512955334235419</v>
      </c>
      <c r="Q79" s="18">
        <v>0.60634636920918816</v>
      </c>
      <c r="R79" s="18">
        <v>0.59417821054084907</v>
      </c>
      <c r="S79" s="18">
        <v>0.60582487669483076</v>
      </c>
      <c r="T79" s="18">
        <v>0.61156129435276196</v>
      </c>
      <c r="U79" s="18">
        <v>0.56445313722248214</v>
      </c>
      <c r="V79" s="18">
        <v>0.54359343664818671</v>
      </c>
      <c r="X79" s="18">
        <v>1</v>
      </c>
      <c r="Y79" s="18">
        <v>0.93382480849140759</v>
      </c>
      <c r="Z79" s="18">
        <v>0.8308688727274699</v>
      </c>
      <c r="AA79" s="18">
        <v>0.80825775945574119</v>
      </c>
      <c r="AB79" s="18">
        <v>0.76966812613865765</v>
      </c>
      <c r="AC79" s="18">
        <v>0.76303553291228399</v>
      </c>
      <c r="AD79" s="18">
        <v>0.75444330986902708</v>
      </c>
      <c r="AE79" s="18">
        <v>0.75670442119619996</v>
      </c>
      <c r="AF79" s="18">
        <v>0.74117812341627964</v>
      </c>
      <c r="AG79" s="18">
        <v>0.72459664035034532</v>
      </c>
    </row>
    <row r="80" spans="2:33">
      <c r="B80" s="18">
        <v>1</v>
      </c>
      <c r="C80" s="18">
        <v>0.72885124907270882</v>
      </c>
      <c r="D80" s="18">
        <v>0.58056481900438883</v>
      </c>
      <c r="E80" s="18">
        <v>0.58789147116570373</v>
      </c>
      <c r="F80" s="18">
        <v>0.49258237210996764</v>
      </c>
      <c r="G80" s="18">
        <v>0.52683603648808042</v>
      </c>
      <c r="H80" s="18">
        <v>0.47761596299411946</v>
      </c>
      <c r="I80" s="18">
        <v>0.46985096412229865</v>
      </c>
      <c r="J80" s="18">
        <v>0.47410918931007134</v>
      </c>
      <c r="K80" s="18">
        <v>0.44542879025124932</v>
      </c>
      <c r="M80" s="18">
        <v>1</v>
      </c>
      <c r="N80" s="18">
        <v>0.72470515580650929</v>
      </c>
      <c r="O80" s="18">
        <v>0.50865207548615765</v>
      </c>
      <c r="P80" s="18">
        <v>0.48444940423986205</v>
      </c>
      <c r="Q80" s="18">
        <v>0.45712652798968867</v>
      </c>
      <c r="R80" s="18">
        <v>0.44068220432060284</v>
      </c>
      <c r="S80" s="18">
        <v>0.40867902056461269</v>
      </c>
      <c r="T80" s="18">
        <v>0.39489108764207154</v>
      </c>
      <c r="U80" s="18">
        <v>0.39358397473504164</v>
      </c>
      <c r="V80" s="18">
        <v>0.39472242791213219</v>
      </c>
      <c r="X80" s="18">
        <v>1</v>
      </c>
      <c r="Y80" s="18">
        <v>1.0211534828165172</v>
      </c>
      <c r="Z80" s="18">
        <v>0.93064870823445645</v>
      </c>
      <c r="AA80" s="18">
        <v>0.84549924575784308</v>
      </c>
      <c r="AB80" s="18">
        <v>0.82113257567805753</v>
      </c>
      <c r="AC80" s="18">
        <v>0.8050666393617153</v>
      </c>
      <c r="AD80" s="18">
        <v>0.77132817309739687</v>
      </c>
      <c r="AE80" s="18">
        <v>0.75767212722850608</v>
      </c>
      <c r="AF80" s="18">
        <v>0.75285234633360343</v>
      </c>
      <c r="AG80" s="18">
        <v>0.7678472202288561</v>
      </c>
    </row>
    <row r="81" spans="1:33">
      <c r="B81" s="18">
        <v>1</v>
      </c>
      <c r="C81" s="18">
        <v>0.75646657472973999</v>
      </c>
      <c r="D81" s="18">
        <v>0.64177328585182924</v>
      </c>
      <c r="E81" s="18">
        <v>0.59695935178695025</v>
      </c>
      <c r="F81" s="18">
        <v>0.54445489090161525</v>
      </c>
      <c r="G81" s="18">
        <v>0.57512205340787781</v>
      </c>
      <c r="H81" s="18">
        <v>0.55784210425574232</v>
      </c>
      <c r="I81" s="18">
        <v>0.55167069384426526</v>
      </c>
      <c r="J81" s="18">
        <v>0.54967685355748042</v>
      </c>
      <c r="K81" s="18">
        <v>0.53799864616345472</v>
      </c>
      <c r="M81" s="18">
        <v>1</v>
      </c>
      <c r="N81" s="18">
        <v>0.66132965346043826</v>
      </c>
      <c r="O81" s="18">
        <v>0.51087064672674287</v>
      </c>
      <c r="P81" s="18">
        <v>0.44879392412410624</v>
      </c>
      <c r="Q81" s="18">
        <v>0.42821174836755832</v>
      </c>
      <c r="R81" s="18">
        <v>0.4212776463747106</v>
      </c>
      <c r="S81" s="18">
        <v>0.41115165616293298</v>
      </c>
      <c r="T81" s="18">
        <v>0.40014514506317472</v>
      </c>
      <c r="U81" s="18">
        <v>0.40718931216702003</v>
      </c>
      <c r="V81" s="18">
        <v>0.40432761928108285</v>
      </c>
      <c r="X81" s="18">
        <v>1</v>
      </c>
      <c r="Y81" s="18">
        <v>0.93903194811080704</v>
      </c>
      <c r="Z81" s="18">
        <v>0.85270892861055292</v>
      </c>
      <c r="AA81" s="18">
        <v>0.81516035062165315</v>
      </c>
      <c r="AB81" s="18">
        <v>0.76483751414168444</v>
      </c>
      <c r="AC81" s="18">
        <v>0.75690198992753555</v>
      </c>
      <c r="AD81" s="18">
        <v>0.79348282106105128</v>
      </c>
      <c r="AE81" s="18">
        <v>0.71625662200140694</v>
      </c>
      <c r="AF81" s="18">
        <v>0.72593409055524705</v>
      </c>
      <c r="AG81" s="18">
        <v>0.7458696757761577</v>
      </c>
    </row>
    <row r="82" spans="1:33">
      <c r="M82" s="18">
        <v>1</v>
      </c>
      <c r="N82" s="18">
        <v>0.7828748279948472</v>
      </c>
      <c r="O82" s="18">
        <v>0.63713000390562702</v>
      </c>
      <c r="P82" s="18">
        <v>0.58568363274882618</v>
      </c>
      <c r="Q82" s="18">
        <v>0.55214203113615545</v>
      </c>
      <c r="R82" s="18">
        <v>0.55894584356292498</v>
      </c>
      <c r="S82" s="18">
        <v>0.54772552131527008</v>
      </c>
      <c r="T82" s="18">
        <v>0.53555027802526145</v>
      </c>
      <c r="U82" s="18">
        <v>0.53125313333467017</v>
      </c>
      <c r="V82" s="18">
        <v>0.53960869245526433</v>
      </c>
      <c r="X82" s="18">
        <v>1</v>
      </c>
      <c r="Y82" s="18">
        <v>0.83137039843881078</v>
      </c>
      <c r="Z82" s="18">
        <v>0.73382422658413293</v>
      </c>
      <c r="AA82" s="18">
        <v>0.69398935409513751</v>
      </c>
      <c r="AB82" s="18">
        <v>0.68976657609277048</v>
      </c>
      <c r="AC82" s="18">
        <v>0.68427696468969335</v>
      </c>
      <c r="AD82" s="18">
        <v>0.65570283354034331</v>
      </c>
      <c r="AE82" s="18">
        <v>0.66316307467785829</v>
      </c>
      <c r="AF82" s="18">
        <v>0.65809574107501789</v>
      </c>
      <c r="AG82" s="18">
        <v>0.63022540625939572</v>
      </c>
    </row>
    <row r="83" spans="1:33">
      <c r="M83" s="18">
        <v>1</v>
      </c>
      <c r="N83" s="18">
        <v>0.89238388819403403</v>
      </c>
      <c r="O83" s="18">
        <v>0.70873470590492038</v>
      </c>
      <c r="P83" s="18">
        <v>0.68676958163534518</v>
      </c>
      <c r="Q83" s="18">
        <v>0.67078313024387926</v>
      </c>
      <c r="R83" s="18">
        <v>0.65076757321716572</v>
      </c>
      <c r="S83" s="18">
        <v>0.62022435307899904</v>
      </c>
      <c r="T83" s="18">
        <v>0.62672291055520468</v>
      </c>
      <c r="U83" s="18">
        <v>0.58877133489416356</v>
      </c>
      <c r="V83" s="18">
        <v>0.60527767088372597</v>
      </c>
      <c r="X83" s="18">
        <v>1</v>
      </c>
      <c r="Y83" s="18">
        <v>0.82389108616119355</v>
      </c>
      <c r="Z83" s="18">
        <v>0.75085642747137327</v>
      </c>
      <c r="AA83" s="18">
        <v>0.74160252334888144</v>
      </c>
      <c r="AB83" s="18">
        <v>0.71497975302725103</v>
      </c>
      <c r="AC83" s="18">
        <v>0.740178845791575</v>
      </c>
      <c r="AD83" s="18">
        <v>0.7051563778818366</v>
      </c>
      <c r="AE83" s="18">
        <v>0.68066912389616585</v>
      </c>
      <c r="AF83" s="18">
        <v>0.67810650429301422</v>
      </c>
      <c r="AG83" s="18">
        <v>0.69618720927080602</v>
      </c>
    </row>
    <row r="84" spans="1:33">
      <c r="M84" s="18">
        <v>1</v>
      </c>
      <c r="N84" s="18">
        <v>0.85238288337242385</v>
      </c>
      <c r="O84" s="18">
        <v>0.73189539898991574</v>
      </c>
      <c r="P84" s="18">
        <v>0.69519060242305897</v>
      </c>
      <c r="Q84" s="18">
        <v>0.66167752729679841</v>
      </c>
      <c r="R84" s="18">
        <v>0.6923978461625373</v>
      </c>
      <c r="S84" s="18">
        <v>0.69279681134261184</v>
      </c>
      <c r="T84" s="18">
        <v>0.70237197566440057</v>
      </c>
      <c r="U84" s="18">
        <v>0.66766200499791628</v>
      </c>
      <c r="V84" s="18">
        <v>0.63574479059195388</v>
      </c>
      <c r="X84" s="18">
        <v>1</v>
      </c>
      <c r="Y84" s="18">
        <v>0.9420868349995658</v>
      </c>
      <c r="Z84" s="18">
        <v>0.85069028537451563</v>
      </c>
      <c r="AA84" s="18">
        <v>0.80815352642952376</v>
      </c>
      <c r="AB84" s="18">
        <v>0.78702885222373387</v>
      </c>
      <c r="AC84" s="18">
        <v>0.77969988362172515</v>
      </c>
      <c r="AD84" s="18">
        <v>0.75268329348098706</v>
      </c>
      <c r="AE84" s="18">
        <v>0.77280203081983456</v>
      </c>
      <c r="AF84" s="18">
        <v>0.74248021954485721</v>
      </c>
      <c r="AG84" s="18">
        <v>0.75627592514863839</v>
      </c>
    </row>
    <row r="86" spans="1:33">
      <c r="A86" s="19" t="s">
        <v>159</v>
      </c>
      <c r="B86" s="19"/>
      <c r="C86" s="19"/>
      <c r="D86" s="19"/>
      <c r="E86" s="19"/>
      <c r="F86" s="19"/>
      <c r="G86" s="19"/>
    </row>
    <row r="87" spans="1:33">
      <c r="A87" s="19"/>
      <c r="B87" s="19"/>
      <c r="C87" s="19"/>
      <c r="D87" s="19"/>
      <c r="E87" s="19"/>
      <c r="F87" s="19"/>
      <c r="G87" s="19"/>
    </row>
    <row r="88" spans="1:33">
      <c r="A88" s="19" t="s">
        <v>90</v>
      </c>
      <c r="B88" s="19"/>
      <c r="C88" s="19"/>
      <c r="D88" s="19"/>
      <c r="E88" s="19" t="s">
        <v>91</v>
      </c>
      <c r="F88" s="19"/>
      <c r="G88" s="19"/>
    </row>
    <row r="89" spans="1:33">
      <c r="A89" s="19" t="s">
        <v>0</v>
      </c>
      <c r="B89" s="19" t="s">
        <v>82</v>
      </c>
      <c r="C89" s="19" t="s">
        <v>83</v>
      </c>
      <c r="E89" s="19" t="s">
        <v>0</v>
      </c>
      <c r="F89" s="19" t="s">
        <v>82</v>
      </c>
      <c r="G89" s="19" t="s">
        <v>83</v>
      </c>
    </row>
    <row r="90" spans="1:33">
      <c r="A90" s="18">
        <v>0.84492267191276549</v>
      </c>
      <c r="B90" s="18">
        <v>0.8478053568350572</v>
      </c>
      <c r="C90" s="18">
        <v>0.93</v>
      </c>
      <c r="E90" s="18">
        <v>0.89258207108255239</v>
      </c>
      <c r="F90" s="18">
        <v>0.86436840948526372</v>
      </c>
      <c r="G90" s="18">
        <v>0.88294396534956932</v>
      </c>
    </row>
    <row r="91" spans="1:33">
      <c r="A91" s="18">
        <v>0.86350504966059682</v>
      </c>
      <c r="B91" s="18">
        <v>0.78613242378388559</v>
      </c>
      <c r="C91" s="18">
        <v>0.86</v>
      </c>
      <c r="E91" s="18">
        <v>0.90546635656587726</v>
      </c>
      <c r="F91" s="18">
        <v>0.82267124368223299</v>
      </c>
      <c r="G91" s="18">
        <v>0.83674085166698697</v>
      </c>
    </row>
    <row r="92" spans="1:33">
      <c r="A92" s="18">
        <v>0.9123213322436079</v>
      </c>
      <c r="B92" s="18">
        <v>0.79116418048023596</v>
      </c>
      <c r="C92" s="18">
        <v>0.83</v>
      </c>
      <c r="E92" s="18">
        <v>0.79072379957822414</v>
      </c>
      <c r="F92" s="18">
        <v>0.80453107718258587</v>
      </c>
      <c r="G92" s="18">
        <v>0.88659301363205878</v>
      </c>
    </row>
    <row r="93" spans="1:33">
      <c r="A93" s="18">
        <v>0.85628079490479314</v>
      </c>
      <c r="B93" s="18">
        <v>0.82457856267177787</v>
      </c>
      <c r="C93" s="18">
        <v>0.89</v>
      </c>
      <c r="E93" s="18">
        <v>0.84683351679219332</v>
      </c>
      <c r="F93" s="18">
        <v>0.881282190014682</v>
      </c>
      <c r="G93" s="18">
        <v>0.92932293500562613</v>
      </c>
    </row>
    <row r="94" spans="1:33">
      <c r="A94" s="18">
        <v>0.86762038059232161</v>
      </c>
      <c r="B94" s="18">
        <v>0.83114801172650543</v>
      </c>
      <c r="C94" s="18">
        <v>0.89</v>
      </c>
      <c r="E94" s="18">
        <v>0.82549699640408092</v>
      </c>
      <c r="F94" s="18">
        <v>0.75326000680349159</v>
      </c>
      <c r="G94" s="18">
        <v>0.86660859739414142</v>
      </c>
    </row>
    <row r="95" spans="1:33">
      <c r="A95" s="18">
        <v>0.83159468788454549</v>
      </c>
      <c r="B95" s="18">
        <v>0.86828367099621917</v>
      </c>
      <c r="C95" s="18">
        <v>0.85699999999999998</v>
      </c>
      <c r="E95" s="18">
        <v>0.80073058906524652</v>
      </c>
      <c r="F95" s="18">
        <v>0.86085600736364953</v>
      </c>
      <c r="G95" s="18">
        <v>0.87188283392793464</v>
      </c>
    </row>
    <row r="96" spans="1:33">
      <c r="A96" s="18">
        <v>0.78148745235932648</v>
      </c>
      <c r="B96" s="18">
        <v>0.84801840773045412</v>
      </c>
      <c r="C96" s="18">
        <v>0.89</v>
      </c>
      <c r="E96" s="18">
        <v>0.78889529456107343</v>
      </c>
      <c r="F96" s="18">
        <v>0.74887385765422254</v>
      </c>
      <c r="G96" s="18">
        <v>0.7869975749381406</v>
      </c>
    </row>
    <row r="97" spans="1:7">
      <c r="A97" s="18">
        <v>0.76525168566427482</v>
      </c>
      <c r="B97" s="18">
        <v>0.73601917041726295</v>
      </c>
      <c r="C97" s="18">
        <v>0.85</v>
      </c>
      <c r="E97" s="18">
        <v>0.79400185248442268</v>
      </c>
      <c r="F97" s="18">
        <v>0.87272042181466714</v>
      </c>
      <c r="G97" s="18">
        <v>0.9220723710155827</v>
      </c>
    </row>
    <row r="98" spans="1:7">
      <c r="A98" s="18">
        <v>0.83643401623753533</v>
      </c>
      <c r="B98" s="18">
        <v>0.80167581811998478</v>
      </c>
      <c r="C98" s="18">
        <v>0.92</v>
      </c>
      <c r="E98" s="18">
        <v>0.74081843432314665</v>
      </c>
      <c r="F98" s="18">
        <v>0.74202972298680137</v>
      </c>
      <c r="G98" s="18">
        <v>0.83738429312387641</v>
      </c>
    </row>
    <row r="99" spans="1:7">
      <c r="A99" s="18">
        <v>0.84106855524443014</v>
      </c>
      <c r="B99" s="18">
        <v>0.75975872110096421</v>
      </c>
      <c r="C99" s="18">
        <v>0.872</v>
      </c>
      <c r="E99" s="18">
        <v>0.80349586823642882</v>
      </c>
      <c r="F99" s="18">
        <v>0.87568831099468381</v>
      </c>
      <c r="G99" s="18">
        <v>0.85940970050948517</v>
      </c>
    </row>
    <row r="100" spans="1:7">
      <c r="A100" s="18">
        <v>0.69920311398737411</v>
      </c>
      <c r="B100" s="18">
        <v>0.73343372305736299</v>
      </c>
      <c r="C100" s="18">
        <v>0.86599999999999999</v>
      </c>
      <c r="E100" s="18">
        <v>0.84474631406153655</v>
      </c>
      <c r="F100" s="18">
        <v>0.81175543490453861</v>
      </c>
      <c r="G100" s="18">
        <v>0.82661396778354246</v>
      </c>
    </row>
    <row r="101" spans="1:7">
      <c r="A101" s="18">
        <v>0.81835657594923483</v>
      </c>
      <c r="B101" s="18">
        <v>0.7133014953417357</v>
      </c>
      <c r="C101" s="18">
        <v>0.76</v>
      </c>
      <c r="E101" s="18">
        <v>0.77112380010664117</v>
      </c>
      <c r="F101" s="18">
        <v>0.82459767957189745</v>
      </c>
      <c r="G101" s="18">
        <v>0.91121220440017225</v>
      </c>
    </row>
    <row r="102" spans="1:7">
      <c r="A102" s="18">
        <v>0.83868967986179388</v>
      </c>
      <c r="B102" s="18">
        <v>0.87545821092582432</v>
      </c>
      <c r="C102" s="18">
        <v>0.88</v>
      </c>
      <c r="E102" s="18">
        <v>0.74253827758174107</v>
      </c>
      <c r="F102" s="18">
        <v>0.69655554424225075</v>
      </c>
      <c r="G102" s="18">
        <v>0.68131324559739581</v>
      </c>
    </row>
    <row r="103" spans="1:7" ht="15.6">
      <c r="A103" s="11">
        <v>0.90325167900000003</v>
      </c>
      <c r="B103" s="18">
        <v>0.75111686985405535</v>
      </c>
      <c r="C103" s="18">
        <v>0.79</v>
      </c>
      <c r="E103" s="18">
        <v>0.91731289060918442</v>
      </c>
      <c r="F103" s="18">
        <v>0.7170894330405635</v>
      </c>
      <c r="G103" s="18">
        <v>0.78782719964593861</v>
      </c>
    </row>
    <row r="104" spans="1:7">
      <c r="A104" s="18">
        <v>0.81199274514596831</v>
      </c>
      <c r="B104" s="18">
        <v>0.77972262369042855</v>
      </c>
      <c r="C104" s="18">
        <v>0.93</v>
      </c>
      <c r="E104" s="18">
        <v>0.81904965258485596</v>
      </c>
      <c r="F104" s="18">
        <v>0.72359228187072744</v>
      </c>
      <c r="G104" s="18">
        <v>0.83491591687316635</v>
      </c>
    </row>
    <row r="105" spans="1:7">
      <c r="A105" s="18">
        <v>0.85688775514836368</v>
      </c>
      <c r="B105" s="18">
        <v>0.74078280840059141</v>
      </c>
      <c r="C105" s="18">
        <v>0.78</v>
      </c>
      <c r="E105" s="18">
        <v>0.86102593720061571</v>
      </c>
      <c r="F105" s="18">
        <v>0.81401006657638431</v>
      </c>
      <c r="G105" s="18">
        <v>0.87662480182121605</v>
      </c>
    </row>
    <row r="106" spans="1:7">
      <c r="A106" s="18">
        <v>0.78</v>
      </c>
      <c r="B106" s="18">
        <v>0.89528564706140079</v>
      </c>
      <c r="C106" s="18">
        <v>0.92</v>
      </c>
      <c r="E106" s="18">
        <v>0.77775551095256179</v>
      </c>
      <c r="F106" s="18">
        <v>0.82063572756157366</v>
      </c>
      <c r="G106" s="18">
        <v>0.71531324486104708</v>
      </c>
    </row>
    <row r="107" spans="1:7">
      <c r="A107" s="18">
        <v>0.73052309137566551</v>
      </c>
      <c r="B107" s="18">
        <v>0.89527183488955253</v>
      </c>
      <c r="C107" s="18">
        <v>0.89074503714630182</v>
      </c>
      <c r="E107" s="18">
        <v>0.70339864648234862</v>
      </c>
      <c r="F107" s="18">
        <v>0.8560544862856837</v>
      </c>
      <c r="G107" s="18">
        <v>0.97425664328452644</v>
      </c>
    </row>
    <row r="108" spans="1:7">
      <c r="A108" s="18">
        <v>0.79628314290350177</v>
      </c>
      <c r="B108" s="18">
        <v>0.76221861132937341</v>
      </c>
      <c r="C108" s="18">
        <v>0.9078170035234735</v>
      </c>
      <c r="E108" s="18">
        <v>0.80942752499852355</v>
      </c>
      <c r="F108" s="18">
        <v>0.79808178365458693</v>
      </c>
      <c r="G108" s="18">
        <v>0.93382480849140759</v>
      </c>
    </row>
    <row r="109" spans="1:7">
      <c r="A109" s="18">
        <v>0.78212751724517771</v>
      </c>
      <c r="B109" s="18">
        <v>0.65608856802641746</v>
      </c>
      <c r="C109" s="18">
        <v>0.89023504065987624</v>
      </c>
      <c r="E109" s="18">
        <v>0.90135004332066182</v>
      </c>
      <c r="F109" s="18">
        <v>0.72470515580650929</v>
      </c>
      <c r="G109" s="18">
        <v>1.0211534828165172</v>
      </c>
    </row>
    <row r="110" spans="1:7">
      <c r="A110" s="18">
        <v>0.70079171068040602</v>
      </c>
      <c r="B110" s="18">
        <v>0.90015876737393885</v>
      </c>
      <c r="C110" s="18">
        <v>0.9026245124596427</v>
      </c>
      <c r="E110" s="18">
        <v>0.72885124907270882</v>
      </c>
      <c r="F110" s="18">
        <v>0.66132965346043826</v>
      </c>
      <c r="G110" s="18">
        <v>0.93903194811080704</v>
      </c>
    </row>
    <row r="111" spans="1:7">
      <c r="B111" s="18">
        <v>0.73662156444540161</v>
      </c>
      <c r="C111" s="18">
        <v>0.88221053997302468</v>
      </c>
      <c r="E111" s="18">
        <v>0.75646657472973999</v>
      </c>
      <c r="F111" s="18">
        <v>0.7828748279948472</v>
      </c>
      <c r="G111" s="18">
        <v>0.83137039843881078</v>
      </c>
    </row>
    <row r="112" spans="1:7">
      <c r="B112" s="18">
        <v>0.75307419577789747</v>
      </c>
      <c r="C112" s="18">
        <v>0.86843231408086718</v>
      </c>
      <c r="F112" s="18">
        <v>0.89238388819403403</v>
      </c>
      <c r="G112" s="18">
        <v>0.82389108616119355</v>
      </c>
    </row>
    <row r="113" spans="2:7">
      <c r="B113" s="18">
        <v>0.81295255461384586</v>
      </c>
      <c r="C113" s="18">
        <v>0.89651024028719994</v>
      </c>
      <c r="F113" s="18">
        <v>0.85238288337242385</v>
      </c>
      <c r="G113" s="18">
        <v>0.9420868349995658</v>
      </c>
    </row>
    <row r="114" spans="2:7">
      <c r="C114" s="18">
        <v>0.86197500172026242</v>
      </c>
      <c r="G114" s="18">
        <v>0.90278539932923874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36"/>
  <sheetViews>
    <sheetView workbookViewId="0">
      <selection activeCell="E22" sqref="E22"/>
    </sheetView>
  </sheetViews>
  <sheetFormatPr defaultColWidth="11.5546875" defaultRowHeight="14.4"/>
  <sheetData>
    <row r="2" spans="1:6" s="15" customFormat="1">
      <c r="A2" s="15" t="s">
        <v>160</v>
      </c>
    </row>
    <row r="3" spans="1:6" s="15" customFormat="1">
      <c r="A3" s="15" t="s">
        <v>95</v>
      </c>
    </row>
    <row r="4" spans="1:6" s="15" customFormat="1">
      <c r="A4" s="15" t="s">
        <v>0</v>
      </c>
      <c r="B4" s="15" t="s">
        <v>0</v>
      </c>
      <c r="C4" s="15" t="s">
        <v>2</v>
      </c>
      <c r="D4" s="15" t="s">
        <v>2</v>
      </c>
    </row>
    <row r="5" spans="1:6" s="15" customFormat="1">
      <c r="A5" s="15" t="s">
        <v>96</v>
      </c>
      <c r="B5" s="15" t="s">
        <v>97</v>
      </c>
      <c r="C5" s="15" t="s">
        <v>96</v>
      </c>
      <c r="D5" s="15" t="s">
        <v>97</v>
      </c>
    </row>
    <row r="6" spans="1:6">
      <c r="A6">
        <v>115</v>
      </c>
      <c r="B6">
        <f>190/8</f>
        <v>23.75</v>
      </c>
      <c r="C6">
        <f>200/8</f>
        <v>25</v>
      </c>
      <c r="D6">
        <v>65</v>
      </c>
    </row>
    <row r="7" spans="1:6">
      <c r="A7">
        <v>62.5</v>
      </c>
      <c r="B7">
        <v>34.299999999999997</v>
      </c>
      <c r="C7">
        <f>230/8</f>
        <v>28.75</v>
      </c>
      <c r="D7">
        <f>1100/8</f>
        <v>137.5</v>
      </c>
    </row>
    <row r="8" spans="1:6" ht="15.6">
      <c r="A8" s="6">
        <v>80</v>
      </c>
      <c r="B8">
        <v>15</v>
      </c>
      <c r="C8">
        <f>220/8</f>
        <v>27.5</v>
      </c>
      <c r="D8">
        <v>65</v>
      </c>
    </row>
    <row r="9" spans="1:6">
      <c r="A9">
        <v>65</v>
      </c>
      <c r="B9">
        <v>21.3</v>
      </c>
      <c r="C9">
        <f>200/8</f>
        <v>25</v>
      </c>
      <c r="D9">
        <f>590/8</f>
        <v>73.75</v>
      </c>
    </row>
    <row r="10" spans="1:6">
      <c r="A10">
        <v>70</v>
      </c>
      <c r="B10">
        <v>25</v>
      </c>
      <c r="C10">
        <v>22</v>
      </c>
    </row>
    <row r="11" spans="1:6">
      <c r="B11">
        <f>30000/800</f>
        <v>37.5</v>
      </c>
      <c r="C11">
        <f>280/8</f>
        <v>35</v>
      </c>
    </row>
    <row r="12" spans="1:6">
      <c r="B12">
        <f>170/8</f>
        <v>21.25</v>
      </c>
      <c r="C12">
        <f>420/8</f>
        <v>52.5</v>
      </c>
    </row>
    <row r="13" spans="1:6">
      <c r="B13">
        <f>200/8</f>
        <v>25</v>
      </c>
      <c r="C13">
        <f>420/8</f>
        <v>52.5</v>
      </c>
    </row>
    <row r="14" spans="1:6">
      <c r="C14">
        <f>200/8</f>
        <v>25</v>
      </c>
    </row>
    <row r="15" spans="1:6" ht="15.6">
      <c r="B15" s="6"/>
      <c r="C15">
        <f>200/8</f>
        <v>25</v>
      </c>
      <c r="D15" s="6"/>
      <c r="E15" s="6"/>
      <c r="F15" s="6"/>
    </row>
    <row r="16" spans="1:6" ht="15.6">
      <c r="B16" s="6"/>
      <c r="C16">
        <f>200/8</f>
        <v>25</v>
      </c>
      <c r="D16" s="6"/>
      <c r="E16" s="6"/>
      <c r="F16" s="6"/>
    </row>
    <row r="17" spans="1:14">
      <c r="C17">
        <f>230/8</f>
        <v>28.75</v>
      </c>
    </row>
    <row r="18" spans="1:14">
      <c r="B18" s="25"/>
    </row>
    <row r="21" spans="1:14" s="15" customFormat="1">
      <c r="A21" s="15" t="s">
        <v>98</v>
      </c>
      <c r="F21" s="15" t="s">
        <v>161</v>
      </c>
      <c r="K21" s="15" t="s">
        <v>101</v>
      </c>
    </row>
    <row r="22" spans="1:14" s="15" customFormat="1">
      <c r="A22" s="15" t="s">
        <v>99</v>
      </c>
      <c r="F22" s="15" t="s">
        <v>100</v>
      </c>
      <c r="K22" s="15" t="s">
        <v>102</v>
      </c>
    </row>
    <row r="23" spans="1:14" s="15" customFormat="1">
      <c r="A23" s="15" t="s">
        <v>0</v>
      </c>
      <c r="B23" s="15" t="s">
        <v>0</v>
      </c>
      <c r="C23" s="15" t="s">
        <v>2</v>
      </c>
      <c r="D23" s="15" t="s">
        <v>2</v>
      </c>
      <c r="F23" s="15" t="s">
        <v>0</v>
      </c>
      <c r="G23" s="15" t="s">
        <v>0</v>
      </c>
      <c r="H23" s="15" t="s">
        <v>2</v>
      </c>
      <c r="I23" s="15" t="s">
        <v>2</v>
      </c>
      <c r="K23" s="15" t="s">
        <v>0</v>
      </c>
      <c r="L23" s="15" t="s">
        <v>0</v>
      </c>
      <c r="M23" s="15" t="s">
        <v>2</v>
      </c>
      <c r="N23" s="15" t="s">
        <v>2</v>
      </c>
    </row>
    <row r="24" spans="1:14" s="15" customFormat="1">
      <c r="A24" s="15" t="s">
        <v>96</v>
      </c>
      <c r="B24" s="15" t="s">
        <v>97</v>
      </c>
      <c r="C24" s="15" t="s">
        <v>96</v>
      </c>
      <c r="D24" s="15" t="s">
        <v>97</v>
      </c>
      <c r="F24" s="15" t="s">
        <v>96</v>
      </c>
      <c r="G24" s="15" t="s">
        <v>97</v>
      </c>
      <c r="H24" s="15" t="s">
        <v>96</v>
      </c>
      <c r="I24" s="15" t="s">
        <v>97</v>
      </c>
      <c r="K24" s="15" t="s">
        <v>96</v>
      </c>
      <c r="L24" s="15" t="s">
        <v>97</v>
      </c>
      <c r="M24" s="15" t="s">
        <v>96</v>
      </c>
      <c r="N24" s="15" t="s">
        <v>97</v>
      </c>
    </row>
    <row r="25" spans="1:14">
      <c r="A25">
        <v>207</v>
      </c>
      <c r="B25">
        <v>76</v>
      </c>
      <c r="C25">
        <v>31.6</v>
      </c>
      <c r="D25">
        <v>16</v>
      </c>
      <c r="F25">
        <v>171</v>
      </c>
      <c r="G25">
        <v>25</v>
      </c>
      <c r="H25">
        <v>13.1</v>
      </c>
      <c r="I25">
        <v>6.9</v>
      </c>
      <c r="K25">
        <v>3.5</v>
      </c>
      <c r="L25">
        <v>2</v>
      </c>
      <c r="M25">
        <v>0.78</v>
      </c>
      <c r="N25">
        <v>0.16</v>
      </c>
    </row>
    <row r="26" spans="1:14">
      <c r="A26">
        <v>451</v>
      </c>
      <c r="B26">
        <v>9.6999999999999993</v>
      </c>
      <c r="C26">
        <v>15.2</v>
      </c>
      <c r="D26">
        <v>27.6</v>
      </c>
      <c r="F26">
        <v>354</v>
      </c>
      <c r="G26">
        <v>3.5</v>
      </c>
      <c r="H26">
        <v>4.0999999999999996</v>
      </c>
      <c r="I26">
        <v>12.45</v>
      </c>
      <c r="K26">
        <v>5.2</v>
      </c>
      <c r="L26">
        <v>0.32</v>
      </c>
      <c r="M26">
        <v>0.2</v>
      </c>
      <c r="N26">
        <v>0.42</v>
      </c>
    </row>
    <row r="27" spans="1:14" ht="15.6">
      <c r="A27" s="6">
        <v>530</v>
      </c>
      <c r="B27">
        <v>20.9</v>
      </c>
      <c r="C27">
        <v>20</v>
      </c>
      <c r="D27">
        <v>68</v>
      </c>
      <c r="F27" s="6">
        <v>321</v>
      </c>
      <c r="G27">
        <v>12.4</v>
      </c>
      <c r="H27">
        <v>6.8</v>
      </c>
      <c r="I27">
        <v>28.1</v>
      </c>
      <c r="K27" s="6">
        <v>8.6999999999999993</v>
      </c>
      <c r="L27">
        <v>0.4</v>
      </c>
      <c r="M27">
        <v>0.28999999999999998</v>
      </c>
      <c r="N27">
        <v>1.2</v>
      </c>
    </row>
    <row r="28" spans="1:14">
      <c r="A28">
        <v>189</v>
      </c>
      <c r="B28">
        <v>36.5</v>
      </c>
      <c r="C28">
        <v>7.9</v>
      </c>
      <c r="D28">
        <v>19.7</v>
      </c>
      <c r="F28">
        <v>75</v>
      </c>
      <c r="G28">
        <v>9.9</v>
      </c>
      <c r="H28">
        <v>2.6</v>
      </c>
      <c r="I28">
        <v>3.6</v>
      </c>
      <c r="K28">
        <v>2.4</v>
      </c>
      <c r="L28">
        <v>0.8</v>
      </c>
      <c r="M28">
        <v>0.2</v>
      </c>
      <c r="N28">
        <v>0.31</v>
      </c>
    </row>
    <row r="29" spans="1:14">
      <c r="A29">
        <v>269</v>
      </c>
      <c r="B29">
        <v>55.6</v>
      </c>
      <c r="C29">
        <v>55</v>
      </c>
      <c r="F29">
        <v>211</v>
      </c>
      <c r="G29">
        <v>21.6</v>
      </c>
      <c r="H29">
        <v>13.36</v>
      </c>
      <c r="K29">
        <v>3.4</v>
      </c>
      <c r="L29">
        <v>0.73</v>
      </c>
      <c r="M29">
        <v>1.1499999999999999</v>
      </c>
    </row>
    <row r="30" spans="1:14">
      <c r="B30">
        <v>29.5</v>
      </c>
      <c r="C30">
        <v>29</v>
      </c>
      <c r="G30">
        <v>11.8</v>
      </c>
      <c r="H30">
        <v>23.4</v>
      </c>
      <c r="L30">
        <v>0.4</v>
      </c>
      <c r="M30">
        <v>0.33</v>
      </c>
    </row>
    <row r="31" spans="1:14">
      <c r="B31">
        <v>40</v>
      </c>
      <c r="C31">
        <v>80</v>
      </c>
      <c r="G31">
        <v>13.4</v>
      </c>
      <c r="H31">
        <v>46.5</v>
      </c>
      <c r="L31">
        <v>0.6</v>
      </c>
      <c r="M31">
        <v>1.05</v>
      </c>
    </row>
    <row r="32" spans="1:14">
      <c r="B32">
        <v>18.7</v>
      </c>
      <c r="C32">
        <v>22.9</v>
      </c>
      <c r="G32">
        <v>9.1999999999999993</v>
      </c>
      <c r="H32">
        <v>10</v>
      </c>
      <c r="L32">
        <v>0.2</v>
      </c>
      <c r="M32">
        <v>0.4</v>
      </c>
    </row>
    <row r="33" spans="3:13">
      <c r="C33">
        <v>31.9</v>
      </c>
      <c r="H33">
        <v>9</v>
      </c>
      <c r="M33">
        <v>0.6</v>
      </c>
    </row>
    <row r="34" spans="3:13">
      <c r="C34">
        <v>55</v>
      </c>
      <c r="H34">
        <v>32.9</v>
      </c>
      <c r="M34">
        <v>0.9</v>
      </c>
    </row>
    <row r="35" spans="3:13">
      <c r="C35">
        <v>13.6</v>
      </c>
      <c r="H35">
        <v>36.5</v>
      </c>
      <c r="M35">
        <v>1.5</v>
      </c>
    </row>
    <row r="36" spans="3:13">
      <c r="C36">
        <v>43</v>
      </c>
      <c r="H36">
        <v>27</v>
      </c>
      <c r="M36">
        <v>0.5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A720-5D41-438F-BBF3-852979849B73}">
  <dimension ref="A2:U92"/>
  <sheetViews>
    <sheetView workbookViewId="0">
      <selection activeCell="A12" sqref="A12"/>
    </sheetView>
  </sheetViews>
  <sheetFormatPr defaultRowHeight="14.4"/>
  <cols>
    <col min="7" max="7" width="16.44140625" customWidth="1"/>
    <col min="11" max="11" width="14.88671875" customWidth="1"/>
    <col min="12" max="12" width="14" customWidth="1"/>
    <col min="14" max="14" width="14.88671875" customWidth="1"/>
    <col min="15" max="15" width="13.88671875" customWidth="1"/>
    <col min="17" max="17" width="15" customWidth="1"/>
    <col min="18" max="18" width="13.77734375" customWidth="1"/>
    <col min="19" max="19" width="16.109375" customWidth="1"/>
    <col min="20" max="20" width="14.77734375" customWidth="1"/>
    <col min="21" max="21" width="13.88671875" customWidth="1"/>
  </cols>
  <sheetData>
    <row r="2" spans="1:21">
      <c r="A2" s="51" t="s">
        <v>22</v>
      </c>
      <c r="B2" s="1"/>
      <c r="C2" s="1"/>
      <c r="D2" s="1"/>
      <c r="E2" s="1"/>
      <c r="F2" s="1"/>
      <c r="G2" s="1"/>
      <c r="H2" s="1"/>
      <c r="I2" s="9"/>
      <c r="J2" s="51" t="s">
        <v>214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t="s">
        <v>0</v>
      </c>
      <c r="B3" t="s">
        <v>21</v>
      </c>
      <c r="C3" t="s">
        <v>1</v>
      </c>
      <c r="D3" t="s">
        <v>21</v>
      </c>
      <c r="E3" t="s">
        <v>2</v>
      </c>
      <c r="F3" t="s">
        <v>21</v>
      </c>
      <c r="G3" t="s">
        <v>217</v>
      </c>
      <c r="H3" t="s">
        <v>21</v>
      </c>
      <c r="J3" s="50" t="s">
        <v>0</v>
      </c>
      <c r="K3" t="s">
        <v>215</v>
      </c>
      <c r="L3" t="s">
        <v>216</v>
      </c>
      <c r="M3" s="50" t="s">
        <v>1</v>
      </c>
      <c r="N3" t="s">
        <v>215</v>
      </c>
      <c r="O3" t="s">
        <v>216</v>
      </c>
      <c r="P3" s="50" t="s">
        <v>2</v>
      </c>
      <c r="Q3" t="s">
        <v>215</v>
      </c>
      <c r="R3" t="s">
        <v>216</v>
      </c>
      <c r="S3" s="50" t="s">
        <v>217</v>
      </c>
      <c r="T3" t="s">
        <v>215</v>
      </c>
      <c r="U3" t="s">
        <v>216</v>
      </c>
    </row>
    <row r="4" spans="1:21">
      <c r="A4" t="s">
        <v>10</v>
      </c>
      <c r="B4" s="4">
        <v>22.641509429999999</v>
      </c>
      <c r="C4" t="s">
        <v>10</v>
      </c>
      <c r="D4" s="4">
        <v>25.842696629213485</v>
      </c>
      <c r="E4" t="s">
        <v>10</v>
      </c>
      <c r="F4" s="4">
        <v>37.58169934640523</v>
      </c>
      <c r="G4" t="s">
        <v>10</v>
      </c>
      <c r="H4" s="4">
        <v>17.5</v>
      </c>
      <c r="I4" s="4"/>
      <c r="J4" t="s">
        <v>10</v>
      </c>
      <c r="K4">
        <v>106</v>
      </c>
      <c r="L4">
        <v>67</v>
      </c>
      <c r="M4" t="s">
        <v>10</v>
      </c>
      <c r="N4">
        <v>267</v>
      </c>
      <c r="O4">
        <v>69</v>
      </c>
      <c r="P4" t="s">
        <v>10</v>
      </c>
      <c r="Q4">
        <v>306</v>
      </c>
      <c r="R4">
        <v>115</v>
      </c>
      <c r="S4" t="s">
        <v>10</v>
      </c>
      <c r="T4">
        <v>80</v>
      </c>
      <c r="U4">
        <v>14</v>
      </c>
    </row>
    <row r="5" spans="1:21">
      <c r="A5" t="s">
        <v>11</v>
      </c>
      <c r="B5" s="4">
        <v>20</v>
      </c>
      <c r="C5" t="s">
        <v>11</v>
      </c>
      <c r="D5" s="4">
        <v>12.598425196850393</v>
      </c>
      <c r="E5" t="s">
        <v>11</v>
      </c>
      <c r="F5" s="4">
        <v>25</v>
      </c>
      <c r="G5" t="s">
        <v>11</v>
      </c>
      <c r="H5" s="4">
        <v>12.857142857142856</v>
      </c>
      <c r="I5" s="4"/>
      <c r="J5" t="s">
        <v>11</v>
      </c>
      <c r="K5">
        <v>45</v>
      </c>
      <c r="L5">
        <v>24</v>
      </c>
      <c r="M5" t="s">
        <v>11</v>
      </c>
      <c r="N5">
        <v>254</v>
      </c>
      <c r="O5">
        <v>32</v>
      </c>
      <c r="P5" t="s">
        <v>11</v>
      </c>
      <c r="Q5">
        <v>136</v>
      </c>
      <c r="R5">
        <v>34</v>
      </c>
      <c r="S5" t="s">
        <v>11</v>
      </c>
      <c r="T5">
        <v>70</v>
      </c>
      <c r="U5">
        <v>9</v>
      </c>
    </row>
    <row r="6" spans="1:21">
      <c r="A6" t="s">
        <v>12</v>
      </c>
      <c r="B6" s="4">
        <v>18.367346938775512</v>
      </c>
      <c r="C6" t="s">
        <v>12</v>
      </c>
      <c r="D6" s="4">
        <v>22.333333333333332</v>
      </c>
      <c r="E6" t="s">
        <v>12</v>
      </c>
      <c r="F6" s="4">
        <v>44.373673036093422</v>
      </c>
      <c r="G6" t="s">
        <v>12</v>
      </c>
      <c r="H6" s="4">
        <v>17.964071856287426</v>
      </c>
      <c r="I6" s="4"/>
      <c r="J6" t="s">
        <v>12</v>
      </c>
      <c r="K6">
        <v>49</v>
      </c>
      <c r="L6">
        <v>9</v>
      </c>
      <c r="M6" t="s">
        <v>12</v>
      </c>
      <c r="N6">
        <v>300</v>
      </c>
      <c r="O6">
        <v>67</v>
      </c>
      <c r="P6" t="s">
        <v>12</v>
      </c>
      <c r="Q6">
        <v>471</v>
      </c>
      <c r="R6">
        <v>209</v>
      </c>
      <c r="S6" t="s">
        <v>12</v>
      </c>
      <c r="T6">
        <v>167</v>
      </c>
      <c r="U6">
        <v>30</v>
      </c>
    </row>
    <row r="7" spans="1:21">
      <c r="A7" t="s">
        <v>13</v>
      </c>
      <c r="B7" s="4">
        <v>20</v>
      </c>
      <c r="D7" s="4"/>
      <c r="F7" s="4"/>
      <c r="H7" s="4"/>
      <c r="I7" s="4"/>
      <c r="J7" t="s">
        <v>13</v>
      </c>
      <c r="K7">
        <v>130</v>
      </c>
      <c r="L7">
        <v>26</v>
      </c>
    </row>
    <row r="8" spans="1:21">
      <c r="A8" t="s">
        <v>16</v>
      </c>
      <c r="B8" s="4">
        <f>SUM(B4:B7)/4</f>
        <v>20.252214092193878</v>
      </c>
      <c r="D8" s="4">
        <f>SUM(D4:D6)/3</f>
        <v>20.25815171979907</v>
      </c>
      <c r="F8" s="4">
        <f>SUM(F4:F6)/3</f>
        <v>35.651790794166217</v>
      </c>
      <c r="H8" s="4">
        <f>SUM(H4:H6)/3</f>
        <v>16.107071571143425</v>
      </c>
      <c r="I8" s="4"/>
    </row>
    <row r="9" spans="1:21">
      <c r="A9" t="s">
        <v>17</v>
      </c>
      <c r="B9" s="4">
        <f>STDEV(B4:B7)</f>
        <v>1.7690562732617152</v>
      </c>
      <c r="D9" s="4">
        <f>STDEV(D4:D6)</f>
        <v>6.8616663785403036</v>
      </c>
      <c r="F9" s="4">
        <f>STDEV(F4:F6)</f>
        <v>9.8299650046359464</v>
      </c>
      <c r="H9" s="4">
        <f>STDEV(H4:H6)</f>
        <v>2.8240694319569482</v>
      </c>
      <c r="I9" s="4"/>
    </row>
    <row r="10" spans="1:21">
      <c r="A10" t="s">
        <v>18</v>
      </c>
      <c r="B10" s="4">
        <f>B9/SQRT(4)</f>
        <v>0.88452813663085761</v>
      </c>
      <c r="D10" s="4">
        <f>D9/SQRT(3)</f>
        <v>3.9615849307396491</v>
      </c>
      <c r="F10" s="4">
        <f>F9/SQRT(3)</f>
        <v>5.6753329415511651</v>
      </c>
      <c r="H10" s="4">
        <f>H9/SQRT(3)</f>
        <v>1.6304772467505377</v>
      </c>
      <c r="I10" s="4"/>
    </row>
    <row r="15" spans="1:21">
      <c r="A15" s="51" t="s">
        <v>252</v>
      </c>
      <c r="B15" s="51"/>
      <c r="C15" s="51"/>
      <c r="D15" s="51"/>
      <c r="E15" s="51"/>
      <c r="F15" s="51"/>
      <c r="G15" s="1"/>
      <c r="H15" s="1"/>
    </row>
    <row r="16" spans="1:21">
      <c r="A16" t="s">
        <v>0</v>
      </c>
      <c r="B16" t="s">
        <v>251</v>
      </c>
      <c r="C16" t="s">
        <v>1</v>
      </c>
      <c r="D16" t="s">
        <v>251</v>
      </c>
      <c r="E16" t="s">
        <v>2</v>
      </c>
      <c r="F16" t="s">
        <v>251</v>
      </c>
      <c r="G16" t="s">
        <v>217</v>
      </c>
      <c r="H16" t="s">
        <v>251</v>
      </c>
    </row>
    <row r="17" spans="2:8">
      <c r="B17" s="4">
        <v>107</v>
      </c>
      <c r="C17" s="4"/>
      <c r="D17" s="4">
        <v>170</v>
      </c>
      <c r="E17" s="4"/>
      <c r="F17" s="4">
        <v>167</v>
      </c>
      <c r="G17" s="4"/>
      <c r="H17" s="4">
        <v>207.459</v>
      </c>
    </row>
    <row r="18" spans="2:8">
      <c r="B18" s="4">
        <v>87</v>
      </c>
      <c r="C18" s="4"/>
      <c r="D18" s="4">
        <v>101</v>
      </c>
      <c r="E18" s="4"/>
      <c r="F18" s="4">
        <v>127</v>
      </c>
      <c r="G18" s="4"/>
      <c r="H18" s="4">
        <v>93.498000000000005</v>
      </c>
    </row>
    <row r="19" spans="2:8">
      <c r="B19" s="4">
        <v>53</v>
      </c>
      <c r="C19" s="4"/>
      <c r="D19" s="4">
        <v>173</v>
      </c>
      <c r="E19" s="4"/>
      <c r="F19" s="4">
        <v>400</v>
      </c>
      <c r="G19" s="4"/>
      <c r="H19" s="4">
        <v>203.553</v>
      </c>
    </row>
    <row r="20" spans="2:8">
      <c r="B20" s="4">
        <v>183</v>
      </c>
      <c r="C20" s="4"/>
      <c r="D20" s="4">
        <v>174</v>
      </c>
      <c r="E20" s="4"/>
      <c r="F20" s="4">
        <v>275</v>
      </c>
      <c r="G20" s="4"/>
      <c r="H20" s="4">
        <v>116.562</v>
      </c>
    </row>
    <row r="21" spans="2:8">
      <c r="B21" s="4">
        <v>143</v>
      </c>
      <c r="C21" s="4"/>
      <c r="D21" s="4">
        <v>169</v>
      </c>
      <c r="E21" s="4"/>
      <c r="F21" s="4">
        <v>429</v>
      </c>
      <c r="G21" s="4"/>
      <c r="H21" s="4">
        <v>199.14599999999999</v>
      </c>
    </row>
    <row r="22" spans="2:8">
      <c r="B22" s="4">
        <v>152</v>
      </c>
      <c r="C22" s="4"/>
      <c r="D22" s="4">
        <v>200</v>
      </c>
      <c r="E22" s="4"/>
      <c r="F22" s="4">
        <v>267</v>
      </c>
      <c r="G22" s="4"/>
      <c r="H22" s="4">
        <v>195.041</v>
      </c>
    </row>
    <row r="23" spans="2:8">
      <c r="B23" s="4">
        <v>131</v>
      </c>
      <c r="C23" s="4"/>
      <c r="D23" s="4">
        <v>171</v>
      </c>
      <c r="E23" s="4"/>
      <c r="F23" s="4">
        <v>218</v>
      </c>
      <c r="G23" s="4"/>
      <c r="H23" s="4">
        <v>95.138999999999996</v>
      </c>
    </row>
    <row r="24" spans="2:8">
      <c r="B24" s="4">
        <v>87</v>
      </c>
      <c r="C24" s="4"/>
      <c r="D24" s="4">
        <v>217</v>
      </c>
      <c r="E24" s="4"/>
      <c r="F24" s="4">
        <v>61</v>
      </c>
      <c r="G24" s="4"/>
      <c r="H24" s="4">
        <v>142.96899999999999</v>
      </c>
    </row>
    <row r="25" spans="2:8">
      <c r="B25" s="4">
        <v>99</v>
      </c>
      <c r="C25" s="4"/>
      <c r="D25" s="4">
        <v>137</v>
      </c>
      <c r="E25" s="4"/>
      <c r="F25" s="4">
        <v>191</v>
      </c>
      <c r="G25" s="4"/>
      <c r="H25" s="4">
        <v>78.977999999999994</v>
      </c>
    </row>
    <row r="26" spans="2:8">
      <c r="B26" s="4">
        <v>153</v>
      </c>
      <c r="C26" s="4"/>
      <c r="D26" s="4">
        <v>138</v>
      </c>
      <c r="E26" s="4"/>
      <c r="F26" s="4">
        <v>185</v>
      </c>
      <c r="G26" s="4"/>
      <c r="H26" s="4">
        <v>203.86500000000001</v>
      </c>
    </row>
    <row r="27" spans="2:8">
      <c r="B27" s="4">
        <v>149</v>
      </c>
      <c r="C27" s="4"/>
      <c r="D27" s="4">
        <v>157</v>
      </c>
      <c r="E27" s="4"/>
      <c r="F27" s="4">
        <v>114</v>
      </c>
      <c r="G27" s="4"/>
      <c r="H27" s="4">
        <v>113.286</v>
      </c>
    </row>
    <row r="28" spans="2:8">
      <c r="B28" s="4">
        <v>138</v>
      </c>
      <c r="C28" s="4"/>
      <c r="D28" s="4">
        <v>124</v>
      </c>
      <c r="E28" s="4"/>
      <c r="F28" s="4">
        <v>212</v>
      </c>
      <c r="G28" s="4"/>
      <c r="H28" s="4">
        <v>163.71799999999999</v>
      </c>
    </row>
    <row r="29" spans="2:8">
      <c r="B29" s="4">
        <v>158</v>
      </c>
      <c r="C29" s="4"/>
      <c r="D29" s="4">
        <v>57</v>
      </c>
      <c r="E29" s="4"/>
      <c r="F29" s="4">
        <v>272</v>
      </c>
      <c r="G29" s="4"/>
      <c r="H29" s="4">
        <v>209.965</v>
      </c>
    </row>
    <row r="30" spans="2:8">
      <c r="B30" s="4">
        <v>123</v>
      </c>
      <c r="C30" s="4"/>
      <c r="D30" s="4">
        <v>103</v>
      </c>
      <c r="E30" s="4"/>
      <c r="F30" s="4">
        <v>133</v>
      </c>
      <c r="G30" s="4"/>
      <c r="H30" s="4">
        <v>137.102</v>
      </c>
    </row>
    <row r="31" spans="2:8">
      <c r="B31" s="4">
        <v>161</v>
      </c>
      <c r="C31" s="4"/>
      <c r="D31" s="4">
        <v>182</v>
      </c>
      <c r="E31" s="4"/>
      <c r="F31" s="4">
        <v>348</v>
      </c>
      <c r="G31" s="4"/>
      <c r="H31" s="4">
        <v>161.66999999999999</v>
      </c>
    </row>
    <row r="32" spans="2:8">
      <c r="B32" s="4">
        <v>79</v>
      </c>
      <c r="C32" s="4"/>
      <c r="D32" s="4">
        <v>129</v>
      </c>
      <c r="E32" s="4"/>
      <c r="F32" s="4">
        <v>146</v>
      </c>
      <c r="G32" s="4"/>
      <c r="H32" s="4">
        <v>128.279</v>
      </c>
    </row>
    <row r="33" spans="2:8">
      <c r="B33" s="4">
        <v>109</v>
      </c>
      <c r="C33" s="4"/>
      <c r="D33" s="4">
        <v>75</v>
      </c>
      <c r="E33" s="4"/>
      <c r="F33" s="4">
        <v>129</v>
      </c>
      <c r="G33" s="4"/>
      <c r="H33" s="4">
        <v>127.057</v>
      </c>
    </row>
    <row r="34" spans="2:8">
      <c r="B34" s="4">
        <v>186</v>
      </c>
      <c r="C34" s="4"/>
      <c r="D34" s="4">
        <v>161</v>
      </c>
      <c r="E34" s="4"/>
      <c r="F34" s="4">
        <v>146</v>
      </c>
      <c r="G34" s="4"/>
      <c r="H34" s="4">
        <v>70.097999999999999</v>
      </c>
    </row>
    <row r="35" spans="2:8">
      <c r="B35" s="4">
        <v>144</v>
      </c>
      <c r="C35" s="4"/>
      <c r="D35" s="4">
        <v>267</v>
      </c>
      <c r="E35" s="4"/>
      <c r="F35" s="4">
        <v>81</v>
      </c>
      <c r="G35" s="4"/>
      <c r="H35" s="4">
        <v>176.136</v>
      </c>
    </row>
    <row r="36" spans="2:8">
      <c r="B36" s="4">
        <v>137</v>
      </c>
      <c r="C36" s="4"/>
      <c r="D36" s="4">
        <v>251</v>
      </c>
      <c r="E36" s="4"/>
      <c r="F36" s="4">
        <v>131</v>
      </c>
      <c r="G36" s="4"/>
      <c r="H36" s="4">
        <v>148.05199999999999</v>
      </c>
    </row>
    <row r="37" spans="2:8">
      <c r="B37" s="4">
        <v>119</v>
      </c>
      <c r="C37" s="4"/>
      <c r="D37" s="4">
        <v>72</v>
      </c>
      <c r="E37" s="4"/>
      <c r="F37" s="4">
        <v>265</v>
      </c>
      <c r="G37" s="4"/>
      <c r="H37" s="4">
        <v>138.65600000000001</v>
      </c>
    </row>
    <row r="38" spans="2:8">
      <c r="B38" s="4">
        <v>158</v>
      </c>
      <c r="C38" s="4"/>
      <c r="D38" s="4">
        <v>241</v>
      </c>
      <c r="E38" s="4"/>
      <c r="F38" s="4">
        <v>180</v>
      </c>
      <c r="G38" s="4"/>
      <c r="H38" s="4">
        <v>170.53299999999999</v>
      </c>
    </row>
    <row r="39" spans="2:8">
      <c r="B39" s="4">
        <v>90</v>
      </c>
      <c r="C39" s="4"/>
      <c r="D39" s="4">
        <v>133</v>
      </c>
      <c r="E39" s="4"/>
      <c r="F39" s="4">
        <v>127</v>
      </c>
      <c r="G39" s="4"/>
      <c r="H39" s="4">
        <v>109.36499999999999</v>
      </c>
    </row>
    <row r="40" spans="2:8">
      <c r="B40" s="4">
        <v>146</v>
      </c>
      <c r="C40" s="4"/>
      <c r="D40" s="4">
        <v>93</v>
      </c>
      <c r="E40" s="4"/>
      <c r="F40" s="4">
        <v>225</v>
      </c>
      <c r="G40" s="4"/>
      <c r="H40" s="4">
        <v>126.657</v>
      </c>
    </row>
    <row r="41" spans="2:8">
      <c r="B41" s="4">
        <v>137</v>
      </c>
      <c r="C41" s="4"/>
      <c r="D41" s="4">
        <v>137</v>
      </c>
      <c r="E41" s="4"/>
      <c r="F41" s="4">
        <v>188</v>
      </c>
      <c r="G41" s="4"/>
      <c r="H41" s="4">
        <v>114.54900000000001</v>
      </c>
    </row>
    <row r="42" spans="2:8">
      <c r="B42" s="4">
        <v>181</v>
      </c>
      <c r="C42" s="4"/>
      <c r="D42" s="4">
        <v>122</v>
      </c>
      <c r="E42" s="4"/>
      <c r="F42" s="4">
        <v>182</v>
      </c>
      <c r="G42" s="4"/>
      <c r="H42" s="4">
        <v>211.88300000000001</v>
      </c>
    </row>
    <row r="43" spans="2:8">
      <c r="B43" s="4">
        <v>136</v>
      </c>
      <c r="C43" s="4"/>
      <c r="D43" s="4">
        <v>102</v>
      </c>
      <c r="E43" s="4"/>
      <c r="F43" s="4">
        <v>226</v>
      </c>
      <c r="G43" s="4"/>
      <c r="H43" s="4">
        <v>136.75200000000001</v>
      </c>
    </row>
    <row r="44" spans="2:8">
      <c r="B44" s="4">
        <v>104</v>
      </c>
      <c r="C44" s="4"/>
      <c r="D44" s="4">
        <v>47</v>
      </c>
      <c r="E44" s="4"/>
      <c r="F44" s="4">
        <v>236</v>
      </c>
      <c r="G44" s="4"/>
      <c r="H44" s="4">
        <v>199</v>
      </c>
    </row>
    <row r="45" spans="2:8">
      <c r="B45" s="4">
        <v>160</v>
      </c>
      <c r="C45" s="4"/>
      <c r="D45" s="4">
        <v>177</v>
      </c>
      <c r="E45" s="4"/>
      <c r="F45" s="4">
        <v>25</v>
      </c>
      <c r="G45" s="4"/>
      <c r="H45" s="4">
        <v>188.09100000000001</v>
      </c>
    </row>
    <row r="46" spans="2:8">
      <c r="B46" s="4">
        <v>209</v>
      </c>
      <c r="C46" s="4"/>
      <c r="D46" s="4">
        <v>131</v>
      </c>
      <c r="E46" s="4"/>
      <c r="F46" s="4">
        <v>5</v>
      </c>
      <c r="G46" s="4"/>
      <c r="H46" s="4">
        <v>225.23</v>
      </c>
    </row>
    <row r="47" spans="2:8">
      <c r="B47" s="4">
        <v>138</v>
      </c>
      <c r="C47" s="4"/>
      <c r="D47" s="4">
        <v>161</v>
      </c>
      <c r="E47" s="4"/>
      <c r="F47" s="4">
        <v>301</v>
      </c>
      <c r="G47" s="4"/>
      <c r="H47" s="4">
        <v>100.96299999999999</v>
      </c>
    </row>
    <row r="48" spans="2:8">
      <c r="B48" s="4">
        <v>77</v>
      </c>
      <c r="C48" s="4"/>
      <c r="D48" s="4">
        <v>118</v>
      </c>
      <c r="E48" s="4"/>
      <c r="F48" s="4">
        <v>125</v>
      </c>
      <c r="G48" s="4"/>
      <c r="H48" s="4">
        <v>171.27</v>
      </c>
    </row>
    <row r="49" spans="2:8">
      <c r="B49" s="4">
        <v>187</v>
      </c>
      <c r="C49" s="4"/>
      <c r="D49" s="4">
        <v>131</v>
      </c>
      <c r="E49" s="4"/>
      <c r="F49" s="4">
        <v>296</v>
      </c>
      <c r="G49" s="4"/>
      <c r="H49" s="4">
        <v>182.70099999999999</v>
      </c>
    </row>
    <row r="50" spans="2:8">
      <c r="B50" s="4">
        <v>165</v>
      </c>
      <c r="C50" s="4"/>
      <c r="D50" s="4">
        <v>128</v>
      </c>
      <c r="E50" s="4"/>
      <c r="F50" s="4">
        <v>200</v>
      </c>
      <c r="G50" s="4"/>
      <c r="H50" s="4">
        <v>122.422</v>
      </c>
    </row>
    <row r="51" spans="2:8">
      <c r="B51" s="4">
        <v>81</v>
      </c>
      <c r="C51" s="4"/>
      <c r="D51" s="4">
        <v>84</v>
      </c>
      <c r="E51" s="4"/>
      <c r="F51" s="4">
        <v>197</v>
      </c>
      <c r="G51" s="4"/>
      <c r="H51" s="4">
        <v>170.37799999999999</v>
      </c>
    </row>
    <row r="52" spans="2:8">
      <c r="B52" s="4">
        <v>185</v>
      </c>
      <c r="C52" s="4"/>
      <c r="D52" s="4">
        <v>90</v>
      </c>
      <c r="E52" s="4"/>
      <c r="F52" s="4">
        <v>254</v>
      </c>
      <c r="G52" s="4"/>
      <c r="H52" s="4">
        <v>135.31100000000001</v>
      </c>
    </row>
    <row r="53" spans="2:8">
      <c r="B53" s="4">
        <v>134</v>
      </c>
      <c r="C53" s="4"/>
      <c r="D53" s="4">
        <v>75</v>
      </c>
      <c r="E53" s="4"/>
      <c r="F53" s="4">
        <v>253</v>
      </c>
      <c r="G53" s="4"/>
      <c r="H53" s="4">
        <v>171.13499999999999</v>
      </c>
    </row>
    <row r="54" spans="2:8">
      <c r="B54" s="4">
        <v>93</v>
      </c>
      <c r="C54" s="4"/>
      <c r="D54" s="4">
        <v>92</v>
      </c>
      <c r="E54" s="4"/>
      <c r="F54" s="4">
        <v>163</v>
      </c>
      <c r="G54" s="4"/>
      <c r="H54" s="4">
        <v>139.98099999999999</v>
      </c>
    </row>
    <row r="55" spans="2:8">
      <c r="B55" s="4">
        <v>21</v>
      </c>
      <c r="C55" s="4"/>
      <c r="D55" s="4">
        <v>90</v>
      </c>
      <c r="E55" s="4"/>
      <c r="F55" s="4">
        <v>267</v>
      </c>
      <c r="G55" s="4"/>
      <c r="H55" s="4">
        <v>173.56800000000001</v>
      </c>
    </row>
    <row r="56" spans="2:8">
      <c r="B56" s="4">
        <v>125</v>
      </c>
      <c r="C56" s="4"/>
      <c r="D56" s="4">
        <v>90</v>
      </c>
      <c r="E56" s="4"/>
      <c r="F56" s="4">
        <v>273</v>
      </c>
      <c r="G56" s="4"/>
      <c r="H56" s="4">
        <v>102.962</v>
      </c>
    </row>
    <row r="57" spans="2:8">
      <c r="B57" s="4">
        <v>116</v>
      </c>
      <c r="C57" s="4"/>
      <c r="D57" s="4">
        <v>132</v>
      </c>
      <c r="E57" s="4"/>
      <c r="F57" s="4">
        <v>150</v>
      </c>
      <c r="G57" s="4"/>
      <c r="H57" s="4">
        <v>136.398</v>
      </c>
    </row>
    <row r="58" spans="2:8">
      <c r="B58" s="4">
        <v>103</v>
      </c>
      <c r="C58" s="4"/>
      <c r="D58" s="4">
        <v>103</v>
      </c>
      <c r="E58" s="4"/>
      <c r="F58" s="4">
        <v>393</v>
      </c>
      <c r="G58" s="4"/>
      <c r="H58" s="4">
        <v>224.29900000000001</v>
      </c>
    </row>
    <row r="59" spans="2:8">
      <c r="B59" s="4">
        <v>24</v>
      </c>
      <c r="C59" s="4"/>
      <c r="D59" s="4">
        <v>80</v>
      </c>
      <c r="E59" s="4"/>
      <c r="F59" s="4">
        <v>562</v>
      </c>
      <c r="G59" s="4"/>
      <c r="H59" s="4">
        <v>115.232</v>
      </c>
    </row>
    <row r="60" spans="2:8">
      <c r="B60" s="4">
        <v>114</v>
      </c>
      <c r="C60" s="4"/>
      <c r="D60" s="4">
        <v>67</v>
      </c>
      <c r="E60" s="4"/>
      <c r="F60" s="4">
        <v>255</v>
      </c>
      <c r="G60" s="4"/>
      <c r="H60" s="4">
        <v>184.45599999999999</v>
      </c>
    </row>
    <row r="61" spans="2:8">
      <c r="B61" s="4">
        <v>32</v>
      </c>
      <c r="C61" s="4"/>
      <c r="D61" s="4">
        <v>240</v>
      </c>
      <c r="E61" s="4"/>
      <c r="F61" s="4">
        <v>317</v>
      </c>
      <c r="G61" s="4"/>
      <c r="H61" s="4">
        <v>101.479</v>
      </c>
    </row>
    <row r="62" spans="2:8">
      <c r="B62" s="4">
        <v>103</v>
      </c>
      <c r="C62" s="4"/>
      <c r="D62" s="4">
        <v>116</v>
      </c>
      <c r="E62" s="4"/>
      <c r="F62" s="4">
        <v>97</v>
      </c>
      <c r="G62" s="4"/>
      <c r="H62" s="4">
        <v>104.768</v>
      </c>
    </row>
    <row r="63" spans="2:8">
      <c r="B63" s="4">
        <v>50</v>
      </c>
      <c r="C63" s="4"/>
      <c r="D63" s="4">
        <v>109</v>
      </c>
      <c r="E63" s="4"/>
      <c r="F63" s="4">
        <v>408</v>
      </c>
      <c r="G63" s="4"/>
      <c r="H63" s="4">
        <v>92.283000000000001</v>
      </c>
    </row>
    <row r="64" spans="2:8">
      <c r="B64" s="4">
        <v>131</v>
      </c>
      <c r="C64" s="4"/>
      <c r="D64" s="4">
        <v>126</v>
      </c>
      <c r="E64" s="4"/>
      <c r="F64" s="4">
        <v>186</v>
      </c>
      <c r="G64" s="4"/>
      <c r="H64" s="4">
        <v>140.74600000000001</v>
      </c>
    </row>
    <row r="65" spans="2:8">
      <c r="B65" s="4">
        <v>64</v>
      </c>
      <c r="C65" s="4"/>
      <c r="D65" s="4">
        <v>115</v>
      </c>
      <c r="E65" s="4"/>
      <c r="F65" s="4">
        <v>120</v>
      </c>
      <c r="G65" s="4"/>
      <c r="H65" s="4">
        <v>102</v>
      </c>
    </row>
    <row r="66" spans="2:8">
      <c r="B66" s="4">
        <v>103</v>
      </c>
      <c r="C66" s="4"/>
      <c r="D66" s="4">
        <v>113</v>
      </c>
      <c r="E66" s="4"/>
      <c r="F66" s="4">
        <v>76</v>
      </c>
      <c r="G66" s="4"/>
      <c r="H66" s="4">
        <v>85.927000000000007</v>
      </c>
    </row>
    <row r="67" spans="2:8">
      <c r="B67" s="4">
        <v>168</v>
      </c>
      <c r="C67" s="4"/>
      <c r="D67" s="4">
        <v>106</v>
      </c>
      <c r="E67" s="4"/>
      <c r="F67" s="4">
        <v>151</v>
      </c>
      <c r="G67" s="4"/>
      <c r="H67" s="4">
        <v>142.65899999999999</v>
      </c>
    </row>
    <row r="68" spans="2:8">
      <c r="B68" s="4">
        <v>37</v>
      </c>
      <c r="C68" s="4"/>
      <c r="D68" s="4">
        <v>66</v>
      </c>
      <c r="E68" s="4"/>
      <c r="F68" s="4">
        <v>123</v>
      </c>
      <c r="G68" s="4"/>
      <c r="H68" s="4">
        <v>129.38800000000001</v>
      </c>
    </row>
    <row r="69" spans="2:8">
      <c r="B69" s="4">
        <v>163</v>
      </c>
      <c r="C69" s="4"/>
      <c r="D69" s="4">
        <v>161</v>
      </c>
      <c r="E69" s="4"/>
      <c r="F69" s="4">
        <v>218</v>
      </c>
      <c r="G69" s="4"/>
      <c r="H69" s="4">
        <v>158.34899999999999</v>
      </c>
    </row>
    <row r="70" spans="2:8">
      <c r="B70" s="4">
        <v>175</v>
      </c>
      <c r="C70" s="4"/>
      <c r="D70" s="4">
        <v>98</v>
      </c>
      <c r="E70" s="4"/>
      <c r="F70" s="4">
        <v>76</v>
      </c>
      <c r="G70" s="4"/>
      <c r="H70" s="4">
        <v>104.226</v>
      </c>
    </row>
    <row r="71" spans="2:8">
      <c r="B71" s="4">
        <v>102</v>
      </c>
      <c r="C71" s="4"/>
      <c r="D71" s="4">
        <v>131</v>
      </c>
      <c r="E71" s="4"/>
      <c r="F71" s="4">
        <v>281</v>
      </c>
      <c r="G71" s="4"/>
      <c r="H71" s="4">
        <v>94.429000000000002</v>
      </c>
    </row>
    <row r="72" spans="2:8">
      <c r="B72" s="4">
        <v>139</v>
      </c>
      <c r="C72" s="4"/>
      <c r="D72" s="4">
        <v>154</v>
      </c>
      <c r="E72" s="4"/>
      <c r="F72" s="4">
        <v>373</v>
      </c>
      <c r="G72" s="4"/>
      <c r="H72" s="4">
        <v>130.82599999999999</v>
      </c>
    </row>
    <row r="73" spans="2:8">
      <c r="B73" s="4">
        <v>164</v>
      </c>
      <c r="C73" s="4"/>
      <c r="D73" s="4">
        <v>131</v>
      </c>
      <c r="E73" s="4"/>
      <c r="F73" s="4">
        <v>242</v>
      </c>
      <c r="G73" s="4"/>
      <c r="H73" s="4">
        <v>165.708</v>
      </c>
    </row>
    <row r="74" spans="2:8">
      <c r="B74" s="4">
        <v>119</v>
      </c>
      <c r="C74" s="4"/>
      <c r="D74" s="4">
        <v>71</v>
      </c>
      <c r="E74" s="4"/>
      <c r="F74" s="4">
        <v>103</v>
      </c>
      <c r="G74" s="4"/>
      <c r="H74" s="4">
        <v>201.42</v>
      </c>
    </row>
    <row r="75" spans="2:8">
      <c r="B75" s="4">
        <v>140</v>
      </c>
      <c r="C75" s="4"/>
      <c r="D75" s="4">
        <v>82</v>
      </c>
      <c r="E75" s="4"/>
      <c r="F75" s="4">
        <v>138</v>
      </c>
      <c r="G75" s="4"/>
      <c r="H75" s="4">
        <v>120.96</v>
      </c>
    </row>
    <row r="76" spans="2:8">
      <c r="B76" s="4">
        <v>106</v>
      </c>
      <c r="C76" s="4"/>
      <c r="D76" s="4">
        <v>119</v>
      </c>
      <c r="E76" s="4"/>
      <c r="F76" s="4">
        <v>275</v>
      </c>
      <c r="G76" s="4"/>
      <c r="H76" s="4">
        <v>131.35</v>
      </c>
    </row>
    <row r="77" spans="2:8">
      <c r="B77" s="4">
        <v>135</v>
      </c>
      <c r="C77" s="4"/>
      <c r="D77" s="4">
        <v>115</v>
      </c>
      <c r="E77" s="4"/>
      <c r="F77" s="4">
        <v>193</v>
      </c>
      <c r="G77" s="4"/>
      <c r="H77" s="4">
        <v>175.03100000000001</v>
      </c>
    </row>
    <row r="78" spans="2:8">
      <c r="B78" s="4">
        <v>79</v>
      </c>
      <c r="C78" s="4"/>
      <c r="D78" s="4">
        <v>69</v>
      </c>
      <c r="E78" s="4"/>
      <c r="F78" s="4">
        <v>113</v>
      </c>
      <c r="G78" s="4"/>
      <c r="H78" s="4">
        <v>154.596</v>
      </c>
    </row>
    <row r="79" spans="2:8">
      <c r="B79" s="4">
        <v>163</v>
      </c>
      <c r="C79" s="4"/>
      <c r="D79" s="4">
        <v>147</v>
      </c>
      <c r="E79" s="4"/>
      <c r="F79" s="4">
        <v>64</v>
      </c>
      <c r="G79" s="4"/>
      <c r="H79" s="4">
        <v>156.321</v>
      </c>
    </row>
    <row r="80" spans="2:8">
      <c r="B80" s="4">
        <v>116</v>
      </c>
      <c r="C80" s="4"/>
      <c r="D80" s="4">
        <v>81</v>
      </c>
      <c r="E80" s="4"/>
      <c r="F80" s="4">
        <v>207</v>
      </c>
      <c r="G80" s="4"/>
      <c r="H80" s="4">
        <v>173.76300000000001</v>
      </c>
    </row>
    <row r="81" spans="1:8">
      <c r="B81" s="4">
        <v>98</v>
      </c>
      <c r="C81" s="4"/>
      <c r="D81" s="4">
        <v>79</v>
      </c>
      <c r="E81" s="4"/>
      <c r="F81" s="4">
        <v>246</v>
      </c>
      <c r="G81" s="4"/>
      <c r="H81" s="4">
        <v>173.065</v>
      </c>
    </row>
    <row r="82" spans="1:8">
      <c r="B82" s="4">
        <v>126</v>
      </c>
      <c r="C82" s="4"/>
      <c r="D82" s="4">
        <v>135</v>
      </c>
      <c r="E82" s="4"/>
      <c r="F82" s="4">
        <v>166</v>
      </c>
      <c r="G82" s="4"/>
      <c r="H82" s="4">
        <v>97.414000000000001</v>
      </c>
    </row>
    <row r="83" spans="1:8">
      <c r="B83" s="4">
        <v>114</v>
      </c>
      <c r="C83" s="4"/>
      <c r="D83" s="4">
        <v>106</v>
      </c>
      <c r="E83" s="4"/>
      <c r="F83" s="4">
        <v>175</v>
      </c>
      <c r="G83" s="4"/>
      <c r="H83" s="4">
        <v>87.244</v>
      </c>
    </row>
    <row r="84" spans="1:8">
      <c r="B84" s="4">
        <v>135</v>
      </c>
      <c r="C84" s="4"/>
      <c r="D84" s="4">
        <v>139</v>
      </c>
      <c r="E84" s="4"/>
      <c r="F84" s="4">
        <v>276</v>
      </c>
      <c r="G84" s="4"/>
      <c r="H84" s="4">
        <v>206.90199999999999</v>
      </c>
    </row>
    <row r="85" spans="1:8">
      <c r="B85" s="4">
        <v>267</v>
      </c>
      <c r="C85" s="4"/>
      <c r="D85" s="4">
        <v>458</v>
      </c>
      <c r="E85" s="4"/>
      <c r="F85" s="4">
        <v>133</v>
      </c>
      <c r="G85" s="4"/>
      <c r="H85" s="4">
        <v>115.593</v>
      </c>
    </row>
    <row r="86" spans="1:8">
      <c r="B86" s="4">
        <v>227</v>
      </c>
      <c r="C86" s="4"/>
      <c r="D86" s="4">
        <v>168</v>
      </c>
      <c r="E86" s="4"/>
      <c r="F86" s="4">
        <v>321</v>
      </c>
      <c r="G86" s="4"/>
      <c r="H86" s="4">
        <v>109.28100000000001</v>
      </c>
    </row>
    <row r="87" spans="1:8">
      <c r="B87" s="4">
        <v>104</v>
      </c>
      <c r="C87" s="4"/>
      <c r="D87" s="4">
        <v>322</v>
      </c>
      <c r="E87" s="4"/>
      <c r="F87" s="4">
        <v>183</v>
      </c>
      <c r="G87" s="4"/>
      <c r="H87" s="4">
        <v>174</v>
      </c>
    </row>
    <row r="88" spans="1:8">
      <c r="B88" s="4">
        <v>117</v>
      </c>
      <c r="C88" s="4"/>
      <c r="D88" s="4">
        <v>115</v>
      </c>
      <c r="E88" s="4"/>
      <c r="F88" s="4">
        <v>180</v>
      </c>
      <c r="G88" s="4"/>
      <c r="H88" s="4">
        <v>113.899</v>
      </c>
    </row>
    <row r="89" spans="1:8">
      <c r="B89" s="4">
        <v>101</v>
      </c>
      <c r="C89" s="4"/>
      <c r="D89" s="4">
        <v>161</v>
      </c>
      <c r="E89" s="4"/>
      <c r="F89" s="4">
        <v>369</v>
      </c>
      <c r="G89" s="4"/>
      <c r="H89" s="4">
        <v>106.746</v>
      </c>
    </row>
    <row r="90" spans="1:8">
      <c r="B90" s="4">
        <v>115</v>
      </c>
      <c r="C90" s="4"/>
      <c r="D90" s="4">
        <v>130</v>
      </c>
      <c r="E90" s="4"/>
      <c r="F90" s="4">
        <v>332</v>
      </c>
      <c r="G90" s="4"/>
      <c r="H90" s="4">
        <v>73.225999999999999</v>
      </c>
    </row>
    <row r="91" spans="1:8">
      <c r="B91" s="4">
        <v>100</v>
      </c>
      <c r="C91" s="4"/>
      <c r="D91" s="4">
        <v>96</v>
      </c>
      <c r="E91" s="4"/>
      <c r="F91" s="4">
        <v>150</v>
      </c>
      <c r="G91" s="4"/>
      <c r="H91" s="4">
        <v>114.667</v>
      </c>
    </row>
    <row r="92" spans="1:8">
      <c r="A92" t="s">
        <v>16</v>
      </c>
      <c r="B92" s="4">
        <v>125</v>
      </c>
      <c r="C92" s="4"/>
      <c r="D92" s="4">
        <v>134.81333330000001</v>
      </c>
      <c r="E92" s="4"/>
      <c r="F92" s="4">
        <v>208.96</v>
      </c>
      <c r="G92" s="4"/>
      <c r="H92" s="4">
        <v>143.48841329999999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F2C7-AB2A-4937-AD51-3AF2A91849D0}">
  <dimension ref="A2:X79"/>
  <sheetViews>
    <sheetView workbookViewId="0">
      <selection activeCell="S54" sqref="S54"/>
    </sheetView>
  </sheetViews>
  <sheetFormatPr defaultRowHeight="14.4"/>
  <cols>
    <col min="2" max="2" width="9.5546875" customWidth="1"/>
    <col min="4" max="4" width="10.21875" customWidth="1"/>
    <col min="6" max="6" width="9.77734375" customWidth="1"/>
    <col min="8" max="8" width="10.33203125" customWidth="1"/>
  </cols>
  <sheetData>
    <row r="2" spans="1:24">
      <c r="A2" s="51" t="s">
        <v>19</v>
      </c>
      <c r="B2" s="51"/>
      <c r="C2" s="51"/>
      <c r="D2" s="51"/>
      <c r="E2" s="51"/>
      <c r="F2" s="51"/>
      <c r="G2" s="51"/>
      <c r="H2" s="51"/>
      <c r="J2" s="51" t="s">
        <v>220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9"/>
      <c r="W2" s="9"/>
      <c r="X2" s="9"/>
    </row>
    <row r="3" spans="1:24">
      <c r="A3" s="52" t="s">
        <v>1</v>
      </c>
      <c r="B3" s="53"/>
      <c r="C3" s="53"/>
      <c r="D3" s="54"/>
      <c r="E3" s="52" t="s">
        <v>2</v>
      </c>
      <c r="F3" s="53"/>
      <c r="G3" s="53"/>
      <c r="H3" s="54"/>
      <c r="K3" t="s">
        <v>221</v>
      </c>
      <c r="L3" t="s">
        <v>250</v>
      </c>
      <c r="N3" t="s">
        <v>221</v>
      </c>
      <c r="O3" t="s">
        <v>250</v>
      </c>
      <c r="Q3" t="s">
        <v>221</v>
      </c>
      <c r="R3" t="s">
        <v>250</v>
      </c>
      <c r="T3" t="s">
        <v>221</v>
      </c>
      <c r="U3" t="s">
        <v>250</v>
      </c>
    </row>
    <row r="4" spans="1:24">
      <c r="A4" s="2" t="s">
        <v>3</v>
      </c>
      <c r="B4" s="2" t="s">
        <v>9</v>
      </c>
      <c r="C4" s="3" t="s">
        <v>4</v>
      </c>
      <c r="D4" s="3" t="s">
        <v>9</v>
      </c>
      <c r="E4" s="2" t="s">
        <v>3</v>
      </c>
      <c r="F4" s="2" t="s">
        <v>9</v>
      </c>
      <c r="G4" s="3" t="s">
        <v>4</v>
      </c>
      <c r="H4" s="3" t="s">
        <v>9</v>
      </c>
      <c r="J4" s="50" t="s">
        <v>1</v>
      </c>
      <c r="K4" t="s">
        <v>10</v>
      </c>
      <c r="L4">
        <v>93</v>
      </c>
      <c r="M4" s="50" t="s">
        <v>1</v>
      </c>
      <c r="N4" t="s">
        <v>10</v>
      </c>
      <c r="O4">
        <v>39</v>
      </c>
      <c r="P4" s="50" t="s">
        <v>2</v>
      </c>
      <c r="Q4" t="s">
        <v>10</v>
      </c>
      <c r="R4">
        <v>118</v>
      </c>
      <c r="S4" s="50" t="s">
        <v>2</v>
      </c>
      <c r="T4" t="s">
        <v>10</v>
      </c>
      <c r="U4">
        <v>57</v>
      </c>
    </row>
    <row r="5" spans="1:24">
      <c r="A5" t="s">
        <v>10</v>
      </c>
      <c r="B5" s="4">
        <v>15.245806377086256</v>
      </c>
      <c r="C5" t="s">
        <v>10</v>
      </c>
      <c r="D5" s="4">
        <v>9.812806694016361</v>
      </c>
      <c r="E5" t="s">
        <v>10</v>
      </c>
      <c r="F5" s="4">
        <v>27.831120759232974</v>
      </c>
      <c r="G5" t="s">
        <v>10</v>
      </c>
      <c r="H5" s="4">
        <v>12.136715431366875</v>
      </c>
      <c r="J5" s="50"/>
      <c r="L5">
        <v>73</v>
      </c>
      <c r="M5" s="50"/>
      <c r="O5">
        <v>53</v>
      </c>
      <c r="R5">
        <v>120</v>
      </c>
      <c r="U5">
        <v>58</v>
      </c>
    </row>
    <row r="6" spans="1:24">
      <c r="A6" t="s">
        <v>11</v>
      </c>
      <c r="B6" s="4">
        <v>8.86848218292368</v>
      </c>
      <c r="C6" t="s">
        <v>11</v>
      </c>
      <c r="D6" s="4">
        <v>12.847638502614496</v>
      </c>
      <c r="E6" t="s">
        <v>11</v>
      </c>
      <c r="F6" s="4">
        <v>28.15704716552392</v>
      </c>
      <c r="G6" t="s">
        <v>11</v>
      </c>
      <c r="H6" s="4">
        <v>11.407918651169183</v>
      </c>
      <c r="J6" s="50" t="s">
        <v>249</v>
      </c>
      <c r="L6">
        <v>55</v>
      </c>
      <c r="M6" s="50" t="s">
        <v>249</v>
      </c>
      <c r="O6">
        <v>73</v>
      </c>
      <c r="P6" s="50" t="s">
        <v>249</v>
      </c>
      <c r="R6">
        <v>120</v>
      </c>
      <c r="S6" s="50" t="s">
        <v>249</v>
      </c>
      <c r="U6">
        <v>46</v>
      </c>
    </row>
    <row r="7" spans="1:24">
      <c r="A7" t="s">
        <v>12</v>
      </c>
      <c r="B7" s="4">
        <v>6.3839363138513336</v>
      </c>
      <c r="C7" t="s">
        <v>12</v>
      </c>
      <c r="D7" s="4">
        <v>6.484770810513818</v>
      </c>
      <c r="E7" t="s">
        <v>12</v>
      </c>
      <c r="F7" s="4">
        <v>28.339125596279725</v>
      </c>
      <c r="G7" t="s">
        <v>12</v>
      </c>
      <c r="H7" s="4">
        <v>11.423131841980011</v>
      </c>
      <c r="J7" s="50" t="s">
        <v>248</v>
      </c>
      <c r="L7">
        <v>48</v>
      </c>
      <c r="M7" s="50" t="s">
        <v>4</v>
      </c>
      <c r="O7">
        <v>64</v>
      </c>
      <c r="P7" s="50" t="s">
        <v>248</v>
      </c>
      <c r="R7">
        <v>68</v>
      </c>
      <c r="S7" s="50" t="s">
        <v>4</v>
      </c>
      <c r="U7">
        <v>67</v>
      </c>
    </row>
    <row r="8" spans="1:24">
      <c r="A8" t="s">
        <v>16</v>
      </c>
      <c r="B8" s="4">
        <f>SUM(B5:B7)/3</f>
        <v>10.166074957953755</v>
      </c>
      <c r="D8" s="4">
        <f>SUM(D5:D7)/3</f>
        <v>9.7150720023815591</v>
      </c>
      <c r="F8" s="4">
        <f>SUM(F5:F7)/3</f>
        <v>28.109097840345541</v>
      </c>
      <c r="H8" s="4">
        <f>SUM(H5:H7)/3</f>
        <v>11.655921974838689</v>
      </c>
      <c r="L8">
        <v>62</v>
      </c>
      <c r="O8">
        <v>91</v>
      </c>
      <c r="R8">
        <v>157</v>
      </c>
      <c r="U8">
        <v>83</v>
      </c>
    </row>
    <row r="9" spans="1:24">
      <c r="A9" t="s">
        <v>17</v>
      </c>
      <c r="B9" s="4">
        <f>STDEV(B5:B7)</f>
        <v>4.5712137897688097</v>
      </c>
      <c r="D9" s="4">
        <f>STDEV(D5:D7)</f>
        <v>3.1825595625622385</v>
      </c>
      <c r="F9" s="4">
        <f>STDEV(F5:F7)</f>
        <v>0.25737440034805464</v>
      </c>
      <c r="H9" s="4">
        <f>STDEV(H5:H7)</f>
        <v>0.41644882179434944</v>
      </c>
      <c r="L9">
        <v>76</v>
      </c>
      <c r="O9">
        <v>55</v>
      </c>
      <c r="R9">
        <v>96</v>
      </c>
      <c r="U9">
        <v>78</v>
      </c>
    </row>
    <row r="10" spans="1:24">
      <c r="A10" t="s">
        <v>18</v>
      </c>
      <c r="B10" s="4">
        <f>B9/SQRT(3)</f>
        <v>2.6391915120463518</v>
      </c>
      <c r="D10" s="4">
        <f>D9/SQRT(3)</f>
        <v>1.8374516201573261</v>
      </c>
      <c r="F10" s="4">
        <f>F9/SQRT(3)</f>
        <v>0.14859517932346786</v>
      </c>
      <c r="H10" s="4">
        <f>H9/SQRT(3)</f>
        <v>0.24043683936667015</v>
      </c>
      <c r="L10">
        <v>40</v>
      </c>
      <c r="O10">
        <v>51</v>
      </c>
      <c r="R10">
        <v>74</v>
      </c>
      <c r="U10">
        <v>37</v>
      </c>
    </row>
    <row r="11" spans="1:24">
      <c r="L11">
        <v>86</v>
      </c>
      <c r="O11">
        <v>39</v>
      </c>
      <c r="R11">
        <v>78</v>
      </c>
      <c r="U11">
        <v>72</v>
      </c>
    </row>
    <row r="12" spans="1:24">
      <c r="L12">
        <v>72</v>
      </c>
      <c r="O12">
        <v>42</v>
      </c>
      <c r="R12">
        <v>83</v>
      </c>
      <c r="U12">
        <v>147</v>
      </c>
    </row>
    <row r="13" spans="1:24">
      <c r="L13">
        <v>61</v>
      </c>
      <c r="O13">
        <v>53</v>
      </c>
      <c r="R13">
        <v>70</v>
      </c>
      <c r="U13">
        <v>112</v>
      </c>
    </row>
    <row r="14" spans="1:24">
      <c r="L14">
        <v>81</v>
      </c>
      <c r="O14">
        <v>67</v>
      </c>
      <c r="R14">
        <v>74</v>
      </c>
      <c r="U14">
        <v>47</v>
      </c>
    </row>
    <row r="15" spans="1:24">
      <c r="L15">
        <v>86</v>
      </c>
      <c r="O15">
        <v>70</v>
      </c>
      <c r="R15">
        <v>71</v>
      </c>
      <c r="U15">
        <v>68</v>
      </c>
    </row>
    <row r="16" spans="1:24">
      <c r="L16">
        <v>124</v>
      </c>
      <c r="O16">
        <v>65</v>
      </c>
      <c r="R16">
        <v>59</v>
      </c>
      <c r="U16">
        <v>132</v>
      </c>
    </row>
    <row r="17" spans="11:21">
      <c r="L17">
        <v>126</v>
      </c>
      <c r="O17">
        <v>58</v>
      </c>
      <c r="R17">
        <v>158</v>
      </c>
      <c r="U17">
        <v>127</v>
      </c>
    </row>
    <row r="18" spans="11:21">
      <c r="L18">
        <v>44</v>
      </c>
      <c r="O18">
        <v>79</v>
      </c>
      <c r="R18">
        <v>66</v>
      </c>
      <c r="U18">
        <v>78</v>
      </c>
    </row>
    <row r="19" spans="11:21">
      <c r="L19">
        <v>42</v>
      </c>
      <c r="O19">
        <v>60</v>
      </c>
      <c r="R19">
        <v>44</v>
      </c>
      <c r="U19">
        <v>138</v>
      </c>
    </row>
    <row r="20" spans="11:21">
      <c r="L20">
        <v>71</v>
      </c>
      <c r="O20">
        <v>96</v>
      </c>
      <c r="R20">
        <v>121</v>
      </c>
      <c r="U20">
        <v>98</v>
      </c>
    </row>
    <row r="21" spans="11:21">
      <c r="L21">
        <v>69</v>
      </c>
      <c r="O21">
        <v>46</v>
      </c>
      <c r="R21">
        <v>100</v>
      </c>
      <c r="U21">
        <v>112</v>
      </c>
    </row>
    <row r="22" spans="11:21">
      <c r="L22">
        <v>62</v>
      </c>
      <c r="O22">
        <v>50</v>
      </c>
      <c r="R22">
        <v>158</v>
      </c>
      <c r="U22">
        <v>135</v>
      </c>
    </row>
    <row r="23" spans="11:21">
      <c r="L23">
        <v>63</v>
      </c>
      <c r="O23">
        <v>51</v>
      </c>
      <c r="R23">
        <v>276</v>
      </c>
      <c r="U23">
        <v>126</v>
      </c>
    </row>
    <row r="24" spans="11:21">
      <c r="L24">
        <v>60</v>
      </c>
      <c r="O24">
        <v>54</v>
      </c>
      <c r="R24">
        <v>175</v>
      </c>
      <c r="U24">
        <v>176</v>
      </c>
    </row>
    <row r="25" spans="11:21">
      <c r="L25">
        <v>55</v>
      </c>
      <c r="O25">
        <v>80</v>
      </c>
      <c r="R25">
        <v>114</v>
      </c>
      <c r="U25">
        <v>70</v>
      </c>
    </row>
    <row r="26" spans="11:21">
      <c r="L26">
        <v>66</v>
      </c>
      <c r="O26">
        <v>45</v>
      </c>
      <c r="R26">
        <v>150</v>
      </c>
      <c r="U26">
        <v>53</v>
      </c>
    </row>
    <row r="27" spans="11:21">
      <c r="L27">
        <v>85</v>
      </c>
      <c r="O27">
        <v>41</v>
      </c>
      <c r="R27">
        <v>162</v>
      </c>
      <c r="U27">
        <v>131</v>
      </c>
    </row>
    <row r="28" spans="11:21">
      <c r="L28">
        <v>61</v>
      </c>
      <c r="O28">
        <v>43</v>
      </c>
      <c r="R28">
        <v>129</v>
      </c>
      <c r="U28">
        <v>70</v>
      </c>
    </row>
    <row r="29" spans="11:21">
      <c r="K29" t="s">
        <v>11</v>
      </c>
      <c r="L29">
        <v>42</v>
      </c>
      <c r="N29" t="s">
        <v>11</v>
      </c>
      <c r="O29">
        <v>66</v>
      </c>
      <c r="Q29" t="s">
        <v>11</v>
      </c>
      <c r="R29">
        <v>196</v>
      </c>
      <c r="T29" t="s">
        <v>11</v>
      </c>
      <c r="U29">
        <v>71</v>
      </c>
    </row>
    <row r="30" spans="11:21">
      <c r="L30">
        <v>53</v>
      </c>
      <c r="O30">
        <v>79</v>
      </c>
      <c r="R30">
        <v>151</v>
      </c>
      <c r="U30">
        <v>116</v>
      </c>
    </row>
    <row r="31" spans="11:21">
      <c r="L31">
        <v>62</v>
      </c>
      <c r="O31">
        <v>79</v>
      </c>
      <c r="R31">
        <v>162</v>
      </c>
      <c r="U31">
        <v>129</v>
      </c>
    </row>
    <row r="32" spans="11:21">
      <c r="L32">
        <v>68</v>
      </c>
      <c r="O32">
        <v>72</v>
      </c>
      <c r="R32">
        <v>75</v>
      </c>
      <c r="U32">
        <v>103</v>
      </c>
    </row>
    <row r="33" spans="12:21">
      <c r="L33">
        <v>65</v>
      </c>
      <c r="O33">
        <v>68</v>
      </c>
      <c r="R33">
        <v>190</v>
      </c>
      <c r="U33">
        <v>114</v>
      </c>
    </row>
    <row r="34" spans="12:21">
      <c r="L34">
        <v>75</v>
      </c>
      <c r="O34">
        <v>55</v>
      </c>
      <c r="R34">
        <v>127</v>
      </c>
      <c r="U34">
        <v>115</v>
      </c>
    </row>
    <row r="35" spans="12:21">
      <c r="L35">
        <v>55</v>
      </c>
      <c r="O35">
        <v>70</v>
      </c>
      <c r="R35">
        <v>184</v>
      </c>
      <c r="U35">
        <v>94</v>
      </c>
    </row>
    <row r="36" spans="12:21">
      <c r="L36">
        <v>78</v>
      </c>
      <c r="O36">
        <v>72</v>
      </c>
      <c r="R36">
        <v>164</v>
      </c>
      <c r="U36">
        <v>33</v>
      </c>
    </row>
    <row r="37" spans="12:21">
      <c r="L37">
        <v>51</v>
      </c>
      <c r="O37">
        <v>61</v>
      </c>
      <c r="R37">
        <v>110</v>
      </c>
      <c r="U37">
        <v>40</v>
      </c>
    </row>
    <row r="38" spans="12:21">
      <c r="L38">
        <v>51</v>
      </c>
      <c r="O38">
        <v>76</v>
      </c>
      <c r="R38">
        <v>167</v>
      </c>
      <c r="U38">
        <v>167</v>
      </c>
    </row>
    <row r="39" spans="12:21">
      <c r="L39">
        <v>56</v>
      </c>
      <c r="O39">
        <v>32</v>
      </c>
      <c r="R39">
        <v>191</v>
      </c>
      <c r="U39">
        <v>109</v>
      </c>
    </row>
    <row r="40" spans="12:21">
      <c r="L40">
        <v>45</v>
      </c>
      <c r="O40">
        <v>63</v>
      </c>
      <c r="R40">
        <v>183</v>
      </c>
      <c r="U40">
        <v>144</v>
      </c>
    </row>
    <row r="41" spans="12:21">
      <c r="L41">
        <v>68</v>
      </c>
      <c r="O41">
        <v>66</v>
      </c>
      <c r="R41">
        <v>135</v>
      </c>
      <c r="U41">
        <v>85</v>
      </c>
    </row>
    <row r="42" spans="12:21">
      <c r="L42">
        <v>74</v>
      </c>
      <c r="O42">
        <v>68</v>
      </c>
      <c r="R42">
        <v>79</v>
      </c>
      <c r="U42">
        <v>126</v>
      </c>
    </row>
    <row r="43" spans="12:21">
      <c r="L43">
        <v>60</v>
      </c>
      <c r="O43">
        <v>67</v>
      </c>
      <c r="R43">
        <v>202</v>
      </c>
      <c r="U43">
        <v>80</v>
      </c>
    </row>
    <row r="44" spans="12:21">
      <c r="L44">
        <v>56</v>
      </c>
      <c r="O44">
        <v>76</v>
      </c>
      <c r="R44">
        <v>102</v>
      </c>
      <c r="U44">
        <v>103</v>
      </c>
    </row>
    <row r="45" spans="12:21">
      <c r="L45">
        <v>68</v>
      </c>
      <c r="O45">
        <v>46</v>
      </c>
      <c r="R45">
        <v>136</v>
      </c>
      <c r="U45">
        <v>71</v>
      </c>
    </row>
    <row r="46" spans="12:21">
      <c r="L46">
        <v>68</v>
      </c>
      <c r="O46">
        <v>43</v>
      </c>
      <c r="R46">
        <v>141</v>
      </c>
      <c r="U46">
        <v>70</v>
      </c>
    </row>
    <row r="47" spans="12:21">
      <c r="L47">
        <v>35</v>
      </c>
      <c r="O47">
        <v>66</v>
      </c>
      <c r="R47">
        <v>225</v>
      </c>
      <c r="U47">
        <v>67</v>
      </c>
    </row>
    <row r="48" spans="12:21">
      <c r="L48">
        <v>24</v>
      </c>
      <c r="O48">
        <v>47</v>
      </c>
      <c r="R48">
        <v>85</v>
      </c>
      <c r="U48">
        <v>92</v>
      </c>
    </row>
    <row r="49" spans="11:21">
      <c r="L49">
        <v>38</v>
      </c>
      <c r="O49">
        <v>63</v>
      </c>
      <c r="R49">
        <v>194</v>
      </c>
      <c r="U49">
        <v>48</v>
      </c>
    </row>
    <row r="50" spans="11:21">
      <c r="L50">
        <v>51</v>
      </c>
      <c r="O50">
        <v>64</v>
      </c>
      <c r="R50">
        <v>181</v>
      </c>
      <c r="U50">
        <v>76</v>
      </c>
    </row>
    <row r="51" spans="11:21">
      <c r="L51">
        <v>52</v>
      </c>
      <c r="O51">
        <v>48</v>
      </c>
      <c r="R51">
        <v>245</v>
      </c>
      <c r="U51">
        <v>58</v>
      </c>
    </row>
    <row r="52" spans="11:21">
      <c r="L52">
        <v>62</v>
      </c>
      <c r="O52">
        <v>20</v>
      </c>
      <c r="R52">
        <v>210</v>
      </c>
      <c r="U52">
        <v>73</v>
      </c>
    </row>
    <row r="53" spans="11:21">
      <c r="L53">
        <v>63</v>
      </c>
      <c r="O53">
        <v>85</v>
      </c>
      <c r="R53">
        <v>182</v>
      </c>
      <c r="U53">
        <v>124</v>
      </c>
    </row>
    <row r="54" spans="11:21">
      <c r="K54" t="s">
        <v>12</v>
      </c>
      <c r="L54">
        <v>89</v>
      </c>
      <c r="N54" t="s">
        <v>12</v>
      </c>
      <c r="O54">
        <v>75</v>
      </c>
      <c r="Q54" t="s">
        <v>12</v>
      </c>
      <c r="R54">
        <v>62</v>
      </c>
      <c r="T54" t="s">
        <v>12</v>
      </c>
      <c r="U54">
        <v>123</v>
      </c>
    </row>
    <row r="55" spans="11:21">
      <c r="L55">
        <v>70</v>
      </c>
      <c r="O55">
        <v>57</v>
      </c>
      <c r="R55">
        <v>192</v>
      </c>
      <c r="U55">
        <v>124</v>
      </c>
    </row>
    <row r="56" spans="11:21">
      <c r="L56">
        <v>65</v>
      </c>
      <c r="O56">
        <v>53</v>
      </c>
      <c r="R56">
        <v>133</v>
      </c>
      <c r="U56">
        <v>154</v>
      </c>
    </row>
    <row r="57" spans="11:21">
      <c r="L57">
        <v>87</v>
      </c>
      <c r="O57">
        <v>54</v>
      </c>
      <c r="R57">
        <v>121</v>
      </c>
      <c r="U57">
        <v>115</v>
      </c>
    </row>
    <row r="58" spans="11:21">
      <c r="L58">
        <v>62</v>
      </c>
      <c r="O58">
        <v>55</v>
      </c>
      <c r="R58">
        <v>149</v>
      </c>
      <c r="U58">
        <v>81</v>
      </c>
    </row>
    <row r="59" spans="11:21">
      <c r="L59">
        <v>64</v>
      </c>
      <c r="O59">
        <v>43</v>
      </c>
      <c r="R59">
        <v>186</v>
      </c>
      <c r="U59">
        <v>144</v>
      </c>
    </row>
    <row r="60" spans="11:21">
      <c r="L60">
        <v>57</v>
      </c>
      <c r="O60">
        <v>43</v>
      </c>
      <c r="R60">
        <v>129</v>
      </c>
      <c r="U60">
        <v>120</v>
      </c>
    </row>
    <row r="61" spans="11:21">
      <c r="L61">
        <v>84</v>
      </c>
      <c r="O61">
        <v>55</v>
      </c>
      <c r="R61">
        <v>119</v>
      </c>
      <c r="U61">
        <v>154</v>
      </c>
    </row>
    <row r="62" spans="11:21">
      <c r="L62">
        <v>72</v>
      </c>
      <c r="O62">
        <v>63</v>
      </c>
      <c r="R62">
        <v>158</v>
      </c>
      <c r="U62">
        <v>91</v>
      </c>
    </row>
    <row r="63" spans="11:21">
      <c r="L63">
        <v>68</v>
      </c>
      <c r="O63">
        <v>59</v>
      </c>
      <c r="R63">
        <v>83</v>
      </c>
      <c r="U63">
        <v>125</v>
      </c>
    </row>
    <row r="64" spans="11:21">
      <c r="L64">
        <v>77</v>
      </c>
      <c r="O64">
        <v>44</v>
      </c>
      <c r="R64">
        <v>163</v>
      </c>
      <c r="U64">
        <v>82</v>
      </c>
    </row>
    <row r="65" spans="11:21">
      <c r="L65">
        <v>64</v>
      </c>
      <c r="O65">
        <v>67</v>
      </c>
      <c r="R65">
        <v>189</v>
      </c>
      <c r="U65">
        <v>189</v>
      </c>
    </row>
    <row r="66" spans="11:21">
      <c r="L66">
        <v>62</v>
      </c>
      <c r="O66">
        <v>44</v>
      </c>
      <c r="R66">
        <v>68</v>
      </c>
      <c r="U66">
        <v>123</v>
      </c>
    </row>
    <row r="67" spans="11:21">
      <c r="L67">
        <v>57</v>
      </c>
      <c r="O67">
        <v>66</v>
      </c>
      <c r="R67">
        <v>183</v>
      </c>
      <c r="U67">
        <v>131</v>
      </c>
    </row>
    <row r="68" spans="11:21">
      <c r="L68">
        <v>62</v>
      </c>
      <c r="O68">
        <v>24</v>
      </c>
      <c r="R68">
        <v>119</v>
      </c>
      <c r="U68">
        <v>108</v>
      </c>
    </row>
    <row r="69" spans="11:21">
      <c r="L69">
        <v>73</v>
      </c>
      <c r="O69">
        <v>35</v>
      </c>
      <c r="R69">
        <v>172</v>
      </c>
      <c r="U69">
        <v>89</v>
      </c>
    </row>
    <row r="70" spans="11:21">
      <c r="L70">
        <v>49</v>
      </c>
      <c r="O70">
        <v>50</v>
      </c>
      <c r="R70">
        <v>108</v>
      </c>
      <c r="U70">
        <v>174</v>
      </c>
    </row>
    <row r="71" spans="11:21">
      <c r="L71">
        <v>60</v>
      </c>
      <c r="O71">
        <v>53</v>
      </c>
      <c r="R71">
        <v>129</v>
      </c>
      <c r="U71">
        <v>86</v>
      </c>
    </row>
    <row r="72" spans="11:21">
      <c r="L72">
        <v>50</v>
      </c>
      <c r="O72">
        <v>57</v>
      </c>
      <c r="R72">
        <v>131</v>
      </c>
      <c r="U72">
        <v>83</v>
      </c>
    </row>
    <row r="73" spans="11:21">
      <c r="L73">
        <v>78</v>
      </c>
      <c r="O73">
        <v>57</v>
      </c>
      <c r="R73">
        <v>131</v>
      </c>
      <c r="U73">
        <v>138</v>
      </c>
    </row>
    <row r="74" spans="11:21">
      <c r="L74">
        <v>51</v>
      </c>
      <c r="O74">
        <v>42</v>
      </c>
      <c r="R74">
        <v>161</v>
      </c>
      <c r="U74">
        <v>164</v>
      </c>
    </row>
    <row r="75" spans="11:21">
      <c r="L75">
        <v>78</v>
      </c>
      <c r="O75">
        <v>57</v>
      </c>
      <c r="R75">
        <v>155</v>
      </c>
      <c r="U75">
        <v>161</v>
      </c>
    </row>
    <row r="76" spans="11:21">
      <c r="L76">
        <v>66</v>
      </c>
      <c r="O76">
        <v>50</v>
      </c>
      <c r="R76">
        <v>123</v>
      </c>
      <c r="U76">
        <v>150</v>
      </c>
    </row>
    <row r="77" spans="11:21">
      <c r="L77">
        <v>61</v>
      </c>
      <c r="O77">
        <v>76</v>
      </c>
      <c r="R77">
        <v>92</v>
      </c>
      <c r="U77">
        <v>57</v>
      </c>
    </row>
    <row r="78" spans="11:21">
      <c r="L78">
        <v>64</v>
      </c>
      <c r="O78">
        <v>66</v>
      </c>
      <c r="R78">
        <v>142</v>
      </c>
      <c r="U78">
        <v>113</v>
      </c>
    </row>
    <row r="79" spans="11:21">
      <c r="K79" t="s">
        <v>16</v>
      </c>
      <c r="L79">
        <f>SUM(L4:L78)/75</f>
        <v>64.680000000000007</v>
      </c>
      <c r="O79">
        <f>SUM(O4:O78)/75</f>
        <v>58.16</v>
      </c>
      <c r="R79">
        <f>SUM(R4:R78)/75</f>
        <v>136.74666666666667</v>
      </c>
      <c r="U79">
        <f>SUM(U4:U78)/75</f>
        <v>102.73333333333333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U86"/>
  <sheetViews>
    <sheetView workbookViewId="0">
      <selection activeCell="D11" sqref="D11"/>
    </sheetView>
  </sheetViews>
  <sheetFormatPr defaultColWidth="11.5546875" defaultRowHeight="14.4"/>
  <sheetData>
    <row r="2" spans="1:47">
      <c r="A2" s="15" t="s">
        <v>164</v>
      </c>
      <c r="B2" s="15" t="s">
        <v>106</v>
      </c>
      <c r="C2" s="15"/>
      <c r="D2" s="15"/>
      <c r="E2" s="15"/>
      <c r="F2" s="15" t="s">
        <v>165</v>
      </c>
      <c r="G2" s="15" t="s">
        <v>106</v>
      </c>
      <c r="H2" s="15"/>
      <c r="I2" s="15"/>
    </row>
    <row r="3" spans="1:47">
      <c r="A3" s="15" t="s">
        <v>82</v>
      </c>
      <c r="B3" s="15"/>
      <c r="C3" s="15"/>
      <c r="D3" s="15"/>
      <c r="E3" s="15"/>
      <c r="F3" s="15" t="s">
        <v>83</v>
      </c>
      <c r="G3" s="15"/>
      <c r="H3" s="15"/>
      <c r="I3" s="15"/>
    </row>
    <row r="4" spans="1:47">
      <c r="A4" s="15" t="s">
        <v>103</v>
      </c>
      <c r="B4" s="15" t="s">
        <v>104</v>
      </c>
      <c r="C4" s="15"/>
      <c r="D4" s="15"/>
      <c r="E4" s="15"/>
      <c r="F4" s="15" t="s">
        <v>103</v>
      </c>
      <c r="G4" s="15" t="s">
        <v>104</v>
      </c>
      <c r="H4" s="15"/>
      <c r="I4" s="15"/>
    </row>
    <row r="5" spans="1:47" ht="15.6">
      <c r="A5" s="5">
        <v>62.5</v>
      </c>
      <c r="B5" s="7">
        <v>41.5</v>
      </c>
      <c r="F5" s="7">
        <v>42.5</v>
      </c>
      <c r="G5" s="7">
        <v>68.75</v>
      </c>
      <c r="H5" s="7"/>
    </row>
    <row r="6" spans="1:47" ht="15.6">
      <c r="A6" s="5">
        <v>127</v>
      </c>
      <c r="B6" s="7">
        <v>23.75</v>
      </c>
      <c r="F6" s="5">
        <v>96.2</v>
      </c>
      <c r="G6" s="7">
        <v>27.5</v>
      </c>
      <c r="H6" s="7"/>
      <c r="S6" s="26"/>
      <c r="AS6" s="26"/>
      <c r="AU6" s="26"/>
    </row>
    <row r="7" spans="1:47">
      <c r="A7" s="7">
        <v>60</v>
      </c>
      <c r="B7" s="7">
        <v>51.2</v>
      </c>
      <c r="F7" s="7">
        <v>48.75</v>
      </c>
      <c r="G7" s="7">
        <v>60</v>
      </c>
      <c r="H7" s="7"/>
    </row>
    <row r="8" spans="1:47">
      <c r="A8" s="7">
        <v>73.5</v>
      </c>
      <c r="B8" s="7">
        <v>1.25</v>
      </c>
      <c r="F8" s="7">
        <v>60</v>
      </c>
      <c r="G8" s="7">
        <v>61.25</v>
      </c>
      <c r="H8" s="7"/>
    </row>
    <row r="9" spans="1:47">
      <c r="A9" s="7">
        <v>43.5</v>
      </c>
      <c r="B9" s="7">
        <v>20</v>
      </c>
      <c r="F9" s="7">
        <v>30</v>
      </c>
      <c r="G9" s="7">
        <v>61.25</v>
      </c>
      <c r="H9" s="7"/>
    </row>
    <row r="10" spans="1:47" ht="15.6">
      <c r="A10" s="7">
        <v>33.75</v>
      </c>
      <c r="B10" s="7">
        <v>25</v>
      </c>
      <c r="F10" s="7">
        <v>37.5</v>
      </c>
      <c r="G10" s="5">
        <v>121</v>
      </c>
      <c r="H10" s="7"/>
    </row>
    <row r="11" spans="1:47">
      <c r="A11" s="7">
        <v>40</v>
      </c>
      <c r="B11" s="7">
        <v>18.75</v>
      </c>
      <c r="F11" s="7">
        <v>76.5</v>
      </c>
      <c r="G11" s="7">
        <v>56.25</v>
      </c>
      <c r="H11" s="7"/>
    </row>
    <row r="12" spans="1:47" ht="15.6">
      <c r="A12" s="7">
        <v>58.75</v>
      </c>
      <c r="B12" s="7">
        <v>30</v>
      </c>
      <c r="F12" s="5">
        <v>98.75</v>
      </c>
      <c r="G12" s="7">
        <v>18.75</v>
      </c>
      <c r="H12" s="7"/>
    </row>
    <row r="13" spans="1:47" ht="15.6">
      <c r="A13" s="7">
        <v>46.25</v>
      </c>
      <c r="B13" s="7">
        <v>38.5</v>
      </c>
      <c r="F13" s="5">
        <v>82.5</v>
      </c>
      <c r="G13" s="7">
        <v>17.5</v>
      </c>
      <c r="H13" s="7"/>
    </row>
    <row r="14" spans="1:47" ht="15.6">
      <c r="A14" s="7">
        <v>50</v>
      </c>
      <c r="B14" s="7">
        <v>51.25</v>
      </c>
      <c r="F14" s="5">
        <v>131.25</v>
      </c>
      <c r="G14" s="7">
        <v>30</v>
      </c>
      <c r="H14" s="7"/>
    </row>
    <row r="15" spans="1:47" ht="15.6">
      <c r="A15" s="5">
        <v>126</v>
      </c>
      <c r="B15" s="7">
        <v>36.25</v>
      </c>
      <c r="F15" s="7">
        <v>42.5</v>
      </c>
      <c r="G15" s="7">
        <v>53.75</v>
      </c>
      <c r="H15" s="7"/>
    </row>
    <row r="16" spans="1:47" ht="15.6">
      <c r="A16" s="5">
        <v>96.25</v>
      </c>
      <c r="B16" s="5">
        <v>81.25</v>
      </c>
      <c r="F16" s="5">
        <v>83.75</v>
      </c>
      <c r="G16" s="7">
        <v>37.5</v>
      </c>
      <c r="H16" s="7"/>
    </row>
    <row r="17" spans="1:39" ht="15.6">
      <c r="A17" s="7">
        <v>48.25</v>
      </c>
      <c r="B17" s="5">
        <v>103</v>
      </c>
      <c r="F17" s="7">
        <v>95</v>
      </c>
      <c r="G17" s="7">
        <v>43.75</v>
      </c>
      <c r="H17" s="7"/>
    </row>
    <row r="18" spans="1:39" ht="15.6">
      <c r="A18" s="7">
        <v>42.5</v>
      </c>
      <c r="B18" s="5">
        <v>92.5</v>
      </c>
      <c r="F18" s="7">
        <v>46.25</v>
      </c>
      <c r="G18" s="7">
        <v>36.200000000000003</v>
      </c>
      <c r="H18" s="7"/>
    </row>
    <row r="19" spans="1:39" ht="15.6">
      <c r="A19" s="7">
        <v>45</v>
      </c>
      <c r="B19" s="7">
        <v>37.5</v>
      </c>
      <c r="F19" s="5">
        <v>105</v>
      </c>
      <c r="G19" s="7">
        <v>40</v>
      </c>
      <c r="H19" s="7"/>
    </row>
    <row r="20" spans="1:39">
      <c r="A20" s="7">
        <v>20</v>
      </c>
      <c r="B20" s="7">
        <v>40</v>
      </c>
      <c r="F20" s="7">
        <v>66.25</v>
      </c>
      <c r="G20" s="7">
        <v>12.5</v>
      </c>
      <c r="H20" s="7"/>
    </row>
    <row r="21" spans="1:39">
      <c r="A21" s="7">
        <v>22</v>
      </c>
      <c r="B21" s="7">
        <v>41.25</v>
      </c>
      <c r="F21" s="7">
        <v>60</v>
      </c>
      <c r="G21" s="7">
        <v>13.5</v>
      </c>
      <c r="H21" s="7"/>
    </row>
    <row r="22" spans="1:39">
      <c r="A22" s="7">
        <v>38.75</v>
      </c>
      <c r="B22" s="7"/>
      <c r="F22" s="7">
        <v>56.5</v>
      </c>
      <c r="G22" s="7">
        <v>22.5</v>
      </c>
      <c r="H22" s="7"/>
    </row>
    <row r="23" spans="1:39" ht="15.6">
      <c r="F23" s="5">
        <v>87.5</v>
      </c>
      <c r="G23" s="5">
        <v>140</v>
      </c>
      <c r="H23" s="7"/>
    </row>
    <row r="24" spans="1:39" ht="15.6">
      <c r="F24" s="7"/>
      <c r="G24" s="5">
        <v>78</v>
      </c>
      <c r="H24" s="7"/>
    </row>
    <row r="25" spans="1:39" s="9" customFormat="1">
      <c r="A25" s="17" t="s">
        <v>163</v>
      </c>
      <c r="D25" s="8"/>
      <c r="E25" s="8"/>
      <c r="F25" s="8"/>
      <c r="G25" s="8"/>
    </row>
    <row r="26" spans="1:39" s="9" customFormat="1">
      <c r="A26" s="15"/>
      <c r="B26" s="15" t="s">
        <v>82</v>
      </c>
      <c r="C26" s="15" t="s">
        <v>103</v>
      </c>
      <c r="D26" s="14"/>
      <c r="E26" s="8"/>
      <c r="F26" s="8"/>
      <c r="G26" s="8"/>
      <c r="V26" s="15"/>
      <c r="W26" s="15" t="s">
        <v>107</v>
      </c>
      <c r="X26" s="15" t="s">
        <v>104</v>
      </c>
      <c r="Y26" s="15"/>
      <c r="AL26"/>
      <c r="AM26"/>
    </row>
    <row r="27" spans="1:39" s="9" customFormat="1">
      <c r="A27" s="15"/>
      <c r="B27" s="15" t="s">
        <v>105</v>
      </c>
      <c r="C27" s="15"/>
      <c r="D27" s="15"/>
      <c r="V27" s="15"/>
      <c r="W27" s="15" t="s">
        <v>105</v>
      </c>
      <c r="X27" s="15"/>
      <c r="Y27" s="15"/>
      <c r="AL27"/>
      <c r="AM27"/>
    </row>
    <row r="28" spans="1:39" s="9" customFormat="1">
      <c r="A28" s="15" t="s">
        <v>27</v>
      </c>
      <c r="B28" s="15"/>
      <c r="C28" s="15"/>
      <c r="D28" s="15"/>
      <c r="V28" s="15" t="s">
        <v>27</v>
      </c>
      <c r="W28" s="15"/>
      <c r="X28" s="15"/>
      <c r="Y28" s="15"/>
      <c r="AL28"/>
      <c r="AM28"/>
    </row>
    <row r="29" spans="1:39" s="9" customFormat="1">
      <c r="A29" s="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V29" s="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</row>
    <row r="30" spans="1:39" s="9" customFormat="1">
      <c r="A30" s="9">
        <v>25</v>
      </c>
      <c r="B30">
        <v>0</v>
      </c>
      <c r="C30">
        <v>1</v>
      </c>
      <c r="D30">
        <v>0</v>
      </c>
      <c r="E30">
        <v>1</v>
      </c>
      <c r="F30">
        <v>1</v>
      </c>
      <c r="G30">
        <v>0</v>
      </c>
      <c r="H30">
        <v>0</v>
      </c>
      <c r="I30">
        <v>0</v>
      </c>
      <c r="J30">
        <v>0</v>
      </c>
      <c r="K30">
        <v>2</v>
      </c>
      <c r="L30">
        <v>8</v>
      </c>
      <c r="M30">
        <v>4</v>
      </c>
      <c r="N30">
        <v>0</v>
      </c>
      <c r="O30">
        <v>10</v>
      </c>
      <c r="P30">
        <v>2</v>
      </c>
      <c r="Q30">
        <v>0</v>
      </c>
      <c r="R30">
        <v>3</v>
      </c>
      <c r="V30" s="9">
        <v>25</v>
      </c>
      <c r="W30">
        <v>1</v>
      </c>
      <c r="X30">
        <v>0</v>
      </c>
      <c r="Y30">
        <v>8</v>
      </c>
      <c r="Z30">
        <v>0</v>
      </c>
      <c r="AA30">
        <v>2</v>
      </c>
      <c r="AB30">
        <v>0</v>
      </c>
      <c r="AC30">
        <v>1</v>
      </c>
      <c r="AD30">
        <v>0</v>
      </c>
      <c r="AE30">
        <v>6</v>
      </c>
      <c r="AF30">
        <v>2</v>
      </c>
      <c r="AG30">
        <v>6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</v>
      </c>
    </row>
    <row r="31" spans="1:39" s="9" customFormat="1">
      <c r="A31" s="9">
        <v>50</v>
      </c>
      <c r="B31">
        <v>1</v>
      </c>
      <c r="C31">
        <v>3</v>
      </c>
      <c r="D31">
        <v>0</v>
      </c>
      <c r="E31">
        <v>5</v>
      </c>
      <c r="F31">
        <v>6</v>
      </c>
      <c r="G31">
        <v>1</v>
      </c>
      <c r="H31">
        <v>11</v>
      </c>
      <c r="I31">
        <v>2</v>
      </c>
      <c r="J31">
        <v>20</v>
      </c>
      <c r="K31">
        <v>8</v>
      </c>
      <c r="L31">
        <v>14</v>
      </c>
      <c r="M31">
        <v>11</v>
      </c>
      <c r="N31">
        <v>0</v>
      </c>
      <c r="O31">
        <v>14</v>
      </c>
      <c r="P31">
        <v>10</v>
      </c>
      <c r="Q31">
        <v>0</v>
      </c>
      <c r="R31">
        <v>10</v>
      </c>
      <c r="V31" s="9">
        <v>50</v>
      </c>
      <c r="W31">
        <v>10</v>
      </c>
      <c r="X31">
        <v>5</v>
      </c>
      <c r="Y31">
        <v>20</v>
      </c>
      <c r="Z31">
        <v>0</v>
      </c>
      <c r="AA31">
        <v>4</v>
      </c>
      <c r="AB31">
        <v>5</v>
      </c>
      <c r="AC31">
        <v>4</v>
      </c>
      <c r="AD31">
        <v>1</v>
      </c>
      <c r="AE31">
        <v>12</v>
      </c>
      <c r="AF31">
        <v>11</v>
      </c>
      <c r="AG31">
        <v>12</v>
      </c>
      <c r="AH31">
        <v>1</v>
      </c>
      <c r="AI31">
        <v>0</v>
      </c>
      <c r="AJ31">
        <v>0</v>
      </c>
      <c r="AK31">
        <v>6</v>
      </c>
      <c r="AL31">
        <v>0</v>
      </c>
      <c r="AM31">
        <v>7</v>
      </c>
    </row>
    <row r="32" spans="1:39" s="9" customFormat="1">
      <c r="A32" s="9">
        <v>75</v>
      </c>
      <c r="B32">
        <v>4</v>
      </c>
      <c r="C32">
        <v>8</v>
      </c>
      <c r="D32">
        <v>0</v>
      </c>
      <c r="E32">
        <v>12</v>
      </c>
      <c r="F32">
        <v>12</v>
      </c>
      <c r="G32">
        <v>2</v>
      </c>
      <c r="H32">
        <v>18</v>
      </c>
      <c r="I32">
        <v>24</v>
      </c>
      <c r="J32">
        <v>34</v>
      </c>
      <c r="K32">
        <v>14</v>
      </c>
      <c r="L32">
        <v>20</v>
      </c>
      <c r="M32">
        <v>17</v>
      </c>
      <c r="N32">
        <v>1</v>
      </c>
      <c r="O32">
        <v>17</v>
      </c>
      <c r="P32">
        <v>16</v>
      </c>
      <c r="Q32">
        <v>1</v>
      </c>
      <c r="R32">
        <v>14</v>
      </c>
      <c r="V32" s="9">
        <v>75</v>
      </c>
      <c r="W32">
        <v>17</v>
      </c>
      <c r="X32">
        <v>14</v>
      </c>
      <c r="Y32">
        <v>24</v>
      </c>
      <c r="Z32">
        <v>0</v>
      </c>
      <c r="AA32">
        <v>5</v>
      </c>
      <c r="AB32">
        <v>10</v>
      </c>
      <c r="AC32">
        <v>10</v>
      </c>
      <c r="AD32">
        <v>4</v>
      </c>
      <c r="AE32">
        <v>17</v>
      </c>
      <c r="AF32">
        <v>16</v>
      </c>
      <c r="AG32">
        <v>15</v>
      </c>
      <c r="AH32">
        <v>3</v>
      </c>
      <c r="AI32">
        <v>0</v>
      </c>
      <c r="AJ32">
        <v>0</v>
      </c>
      <c r="AK32">
        <v>11</v>
      </c>
      <c r="AL32">
        <v>1</v>
      </c>
      <c r="AM32">
        <v>12</v>
      </c>
    </row>
    <row r="33" spans="1:43" s="9" customFormat="1">
      <c r="A33" s="9">
        <v>100</v>
      </c>
      <c r="B33">
        <v>6</v>
      </c>
      <c r="C33">
        <v>13</v>
      </c>
      <c r="D33">
        <v>3</v>
      </c>
      <c r="E33">
        <v>16</v>
      </c>
      <c r="F33">
        <v>17</v>
      </c>
      <c r="G33">
        <v>5</v>
      </c>
      <c r="H33">
        <v>24</v>
      </c>
      <c r="I33">
        <v>52</v>
      </c>
      <c r="J33">
        <v>46</v>
      </c>
      <c r="K33">
        <v>21</v>
      </c>
      <c r="L33">
        <v>23</v>
      </c>
      <c r="M33">
        <v>21</v>
      </c>
      <c r="N33">
        <v>1</v>
      </c>
      <c r="O33">
        <v>16</v>
      </c>
      <c r="P33">
        <v>20</v>
      </c>
      <c r="Q33">
        <v>6</v>
      </c>
      <c r="R33">
        <v>18</v>
      </c>
      <c r="V33" s="9">
        <v>100</v>
      </c>
      <c r="W33">
        <v>23</v>
      </c>
      <c r="X33">
        <v>19</v>
      </c>
      <c r="Y33">
        <v>29</v>
      </c>
      <c r="Z33">
        <v>0</v>
      </c>
      <c r="AA33">
        <v>11</v>
      </c>
      <c r="AB33">
        <v>13</v>
      </c>
      <c r="AC33">
        <v>14</v>
      </c>
      <c r="AD33">
        <v>13</v>
      </c>
      <c r="AE33">
        <v>22</v>
      </c>
      <c r="AF33">
        <v>21</v>
      </c>
      <c r="AG33">
        <v>18</v>
      </c>
      <c r="AH33">
        <v>18</v>
      </c>
      <c r="AI33">
        <v>0</v>
      </c>
      <c r="AJ33">
        <v>0</v>
      </c>
      <c r="AK33">
        <v>14</v>
      </c>
      <c r="AL33">
        <v>5</v>
      </c>
      <c r="AM33">
        <v>15</v>
      </c>
    </row>
    <row r="34" spans="1:43" s="9" customFormat="1">
      <c r="A34" s="9">
        <v>125</v>
      </c>
      <c r="B34">
        <v>9</v>
      </c>
      <c r="C34">
        <v>16</v>
      </c>
      <c r="D34">
        <v>5</v>
      </c>
      <c r="E34">
        <v>20</v>
      </c>
      <c r="F34">
        <v>20</v>
      </c>
      <c r="G34">
        <v>15</v>
      </c>
      <c r="H34">
        <v>32</v>
      </c>
      <c r="I34">
        <v>62</v>
      </c>
      <c r="J34">
        <v>55</v>
      </c>
      <c r="K34">
        <v>25</v>
      </c>
      <c r="L34">
        <v>27</v>
      </c>
      <c r="M34">
        <v>24</v>
      </c>
      <c r="N34">
        <v>3</v>
      </c>
      <c r="O34">
        <v>11</v>
      </c>
      <c r="P34">
        <v>23</v>
      </c>
      <c r="Q34">
        <v>10</v>
      </c>
      <c r="R34">
        <v>22</v>
      </c>
      <c r="V34" s="9">
        <v>125</v>
      </c>
      <c r="W34">
        <v>28</v>
      </c>
      <c r="X34">
        <v>14</v>
      </c>
      <c r="Y34">
        <v>31</v>
      </c>
      <c r="Z34">
        <v>0</v>
      </c>
      <c r="AA34">
        <v>16</v>
      </c>
      <c r="AB34">
        <v>19</v>
      </c>
      <c r="AC34">
        <v>15</v>
      </c>
      <c r="AD34">
        <v>15</v>
      </c>
      <c r="AE34">
        <v>25</v>
      </c>
      <c r="AF34">
        <v>24</v>
      </c>
      <c r="AG34">
        <v>21</v>
      </c>
      <c r="AH34">
        <v>35</v>
      </c>
      <c r="AI34">
        <v>1</v>
      </c>
      <c r="AJ34">
        <v>0</v>
      </c>
      <c r="AK34">
        <v>17</v>
      </c>
      <c r="AL34">
        <v>18</v>
      </c>
      <c r="AM34">
        <v>18</v>
      </c>
    </row>
    <row r="35" spans="1:43" s="9" customFormat="1">
      <c r="A35" s="9">
        <v>150</v>
      </c>
      <c r="B35">
        <v>12</v>
      </c>
      <c r="C35">
        <v>18</v>
      </c>
      <c r="D35">
        <v>7</v>
      </c>
      <c r="E35">
        <v>23</v>
      </c>
      <c r="F35">
        <v>24</v>
      </c>
      <c r="G35">
        <v>21</v>
      </c>
      <c r="H35">
        <v>35</v>
      </c>
      <c r="I35">
        <v>71</v>
      </c>
      <c r="J35">
        <v>64</v>
      </c>
      <c r="K35">
        <v>29</v>
      </c>
      <c r="L35">
        <v>29</v>
      </c>
      <c r="M35">
        <v>27</v>
      </c>
      <c r="N35">
        <v>6</v>
      </c>
      <c r="O35">
        <v>9</v>
      </c>
      <c r="P35">
        <v>26</v>
      </c>
      <c r="Q35">
        <v>16</v>
      </c>
      <c r="R35">
        <v>25</v>
      </c>
      <c r="V35" s="9">
        <v>150</v>
      </c>
      <c r="W35">
        <v>33</v>
      </c>
      <c r="X35">
        <v>11</v>
      </c>
      <c r="Y35">
        <v>33</v>
      </c>
      <c r="Z35">
        <v>0</v>
      </c>
      <c r="AA35">
        <v>8</v>
      </c>
      <c r="AB35">
        <v>20</v>
      </c>
      <c r="AC35">
        <v>13</v>
      </c>
      <c r="AD35">
        <v>16</v>
      </c>
      <c r="AE35">
        <v>27</v>
      </c>
      <c r="AF35">
        <v>28</v>
      </c>
      <c r="AG35">
        <v>23</v>
      </c>
      <c r="AH35">
        <v>38</v>
      </c>
      <c r="AI35">
        <v>1</v>
      </c>
      <c r="AJ35">
        <v>1</v>
      </c>
      <c r="AK35">
        <v>19</v>
      </c>
      <c r="AL35">
        <v>18</v>
      </c>
      <c r="AM35">
        <v>19</v>
      </c>
    </row>
    <row r="36" spans="1:43" s="9" customFormat="1">
      <c r="A36" s="9">
        <v>175</v>
      </c>
      <c r="B36">
        <v>17</v>
      </c>
      <c r="C36">
        <v>21</v>
      </c>
      <c r="D36">
        <v>7</v>
      </c>
      <c r="E36">
        <v>26</v>
      </c>
      <c r="F36">
        <v>27</v>
      </c>
      <c r="G36">
        <v>25</v>
      </c>
      <c r="H36">
        <v>37</v>
      </c>
      <c r="I36">
        <v>80</v>
      </c>
      <c r="J36">
        <v>70</v>
      </c>
      <c r="K36">
        <v>32</v>
      </c>
      <c r="L36">
        <v>31</v>
      </c>
      <c r="M36">
        <v>27</v>
      </c>
      <c r="N36">
        <v>8</v>
      </c>
      <c r="O36">
        <v>10</v>
      </c>
      <c r="P36">
        <v>28</v>
      </c>
      <c r="Q36">
        <v>19</v>
      </c>
      <c r="R36">
        <v>28</v>
      </c>
      <c r="V36" s="9">
        <v>175</v>
      </c>
      <c r="W36">
        <v>20</v>
      </c>
      <c r="X36">
        <v>5</v>
      </c>
      <c r="Y36">
        <v>37</v>
      </c>
      <c r="Z36">
        <v>1</v>
      </c>
      <c r="AA36">
        <v>10</v>
      </c>
      <c r="AB36">
        <v>19</v>
      </c>
      <c r="AC36">
        <v>12</v>
      </c>
      <c r="AD36">
        <v>20</v>
      </c>
      <c r="AE36">
        <v>29</v>
      </c>
      <c r="AF36">
        <v>31</v>
      </c>
      <c r="AG36">
        <v>25</v>
      </c>
      <c r="AH36">
        <v>44</v>
      </c>
      <c r="AI36">
        <v>3</v>
      </c>
      <c r="AJ36">
        <v>3</v>
      </c>
      <c r="AK36">
        <v>21</v>
      </c>
      <c r="AL36">
        <v>23</v>
      </c>
      <c r="AM36">
        <v>21</v>
      </c>
    </row>
    <row r="37" spans="1:43" s="9" customFormat="1">
      <c r="A37" s="9">
        <v>200</v>
      </c>
      <c r="B37">
        <v>23</v>
      </c>
      <c r="C37">
        <v>23</v>
      </c>
      <c r="D37">
        <v>9</v>
      </c>
      <c r="E37">
        <v>27</v>
      </c>
      <c r="F37">
        <v>30</v>
      </c>
      <c r="G37">
        <v>28</v>
      </c>
      <c r="H37">
        <v>40</v>
      </c>
      <c r="I37">
        <v>85</v>
      </c>
      <c r="J37">
        <v>74</v>
      </c>
      <c r="K37">
        <v>35</v>
      </c>
      <c r="L37">
        <v>32</v>
      </c>
      <c r="M37">
        <v>29</v>
      </c>
      <c r="N37">
        <v>11</v>
      </c>
      <c r="O37">
        <v>9</v>
      </c>
      <c r="P37">
        <v>29</v>
      </c>
      <c r="Q37">
        <v>21</v>
      </c>
      <c r="R37">
        <v>31</v>
      </c>
      <c r="V37" s="9">
        <v>200</v>
      </c>
      <c r="W37">
        <v>8</v>
      </c>
      <c r="X37">
        <v>3</v>
      </c>
      <c r="Y37">
        <v>38</v>
      </c>
      <c r="Z37">
        <v>1</v>
      </c>
      <c r="AA37">
        <v>10</v>
      </c>
      <c r="AB37">
        <v>13</v>
      </c>
      <c r="AC37">
        <v>12</v>
      </c>
      <c r="AD37">
        <v>24</v>
      </c>
      <c r="AE37">
        <v>30</v>
      </c>
      <c r="AF37">
        <v>33</v>
      </c>
      <c r="AG37">
        <v>26</v>
      </c>
      <c r="AH37">
        <v>58</v>
      </c>
      <c r="AI37">
        <v>6</v>
      </c>
      <c r="AJ37">
        <v>13</v>
      </c>
      <c r="AK37">
        <v>22</v>
      </c>
      <c r="AL37">
        <v>34</v>
      </c>
      <c r="AM37">
        <v>23</v>
      </c>
    </row>
    <row r="38" spans="1:43" s="9" customFormat="1">
      <c r="A38" s="9">
        <v>225</v>
      </c>
      <c r="B38">
        <v>29</v>
      </c>
      <c r="C38">
        <v>25</v>
      </c>
      <c r="D38">
        <v>10</v>
      </c>
      <c r="E38">
        <v>30</v>
      </c>
      <c r="F38">
        <v>32</v>
      </c>
      <c r="G38">
        <v>32</v>
      </c>
      <c r="H38">
        <v>32</v>
      </c>
      <c r="I38">
        <v>90</v>
      </c>
      <c r="J38">
        <v>77</v>
      </c>
      <c r="K38">
        <v>36</v>
      </c>
      <c r="L38">
        <v>33</v>
      </c>
      <c r="M38">
        <v>29</v>
      </c>
      <c r="N38">
        <v>10</v>
      </c>
      <c r="O38">
        <v>10</v>
      </c>
      <c r="P38">
        <v>31</v>
      </c>
      <c r="Q38">
        <v>25</v>
      </c>
      <c r="R38">
        <v>34</v>
      </c>
      <c r="V38" s="9">
        <v>225</v>
      </c>
      <c r="W38">
        <v>7</v>
      </c>
      <c r="X38">
        <v>2</v>
      </c>
      <c r="Y38">
        <v>38</v>
      </c>
      <c r="Z38">
        <v>1</v>
      </c>
      <c r="AA38">
        <v>6</v>
      </c>
      <c r="AB38">
        <v>12</v>
      </c>
      <c r="AC38">
        <v>11</v>
      </c>
      <c r="AD38">
        <v>19</v>
      </c>
      <c r="AE38">
        <v>31</v>
      </c>
      <c r="AF38">
        <v>35</v>
      </c>
      <c r="AG38">
        <v>27</v>
      </c>
      <c r="AH38">
        <v>41</v>
      </c>
      <c r="AI38">
        <v>8</v>
      </c>
      <c r="AJ38">
        <v>23</v>
      </c>
      <c r="AK38">
        <v>24</v>
      </c>
      <c r="AL38">
        <v>23</v>
      </c>
      <c r="AM38">
        <v>25</v>
      </c>
    </row>
    <row r="39" spans="1:43" s="9" customFormat="1">
      <c r="A39" s="9">
        <v>250</v>
      </c>
      <c r="B39">
        <v>33</v>
      </c>
      <c r="C39">
        <v>27</v>
      </c>
      <c r="D39">
        <v>13</v>
      </c>
      <c r="E39">
        <v>31</v>
      </c>
      <c r="F39">
        <v>35</v>
      </c>
      <c r="G39">
        <v>33</v>
      </c>
      <c r="H39">
        <v>22</v>
      </c>
      <c r="I39">
        <v>95</v>
      </c>
      <c r="J39">
        <v>75</v>
      </c>
      <c r="K39">
        <v>39</v>
      </c>
      <c r="L39">
        <v>34</v>
      </c>
      <c r="M39">
        <v>30</v>
      </c>
      <c r="N39">
        <v>11</v>
      </c>
      <c r="O39">
        <v>10</v>
      </c>
      <c r="P39">
        <v>25</v>
      </c>
      <c r="Q39">
        <v>28</v>
      </c>
      <c r="R39">
        <v>35</v>
      </c>
      <c r="V39" s="9">
        <v>250</v>
      </c>
      <c r="W39">
        <v>6</v>
      </c>
      <c r="X39"/>
      <c r="Y39">
        <v>41</v>
      </c>
      <c r="Z39">
        <v>1</v>
      </c>
      <c r="AA39">
        <v>8</v>
      </c>
      <c r="AB39">
        <v>9</v>
      </c>
      <c r="AC39">
        <v>7</v>
      </c>
      <c r="AD39">
        <v>20</v>
      </c>
      <c r="AE39">
        <v>31</v>
      </c>
      <c r="AF39">
        <v>37</v>
      </c>
      <c r="AG39">
        <v>27</v>
      </c>
      <c r="AH39">
        <v>65</v>
      </c>
      <c r="AI39">
        <v>12</v>
      </c>
      <c r="AJ39">
        <v>36</v>
      </c>
      <c r="AK39">
        <v>26</v>
      </c>
      <c r="AL39">
        <v>32</v>
      </c>
      <c r="AM39">
        <v>26</v>
      </c>
    </row>
    <row r="40" spans="1:43" s="9" customFormat="1">
      <c r="A40" s="9">
        <v>275</v>
      </c>
      <c r="B40">
        <v>37</v>
      </c>
      <c r="C40">
        <v>28</v>
      </c>
      <c r="D40">
        <v>13</v>
      </c>
      <c r="E40">
        <v>32</v>
      </c>
      <c r="F40">
        <v>36</v>
      </c>
      <c r="G40">
        <v>35</v>
      </c>
      <c r="H40">
        <v>15</v>
      </c>
      <c r="I40">
        <v>97</v>
      </c>
      <c r="J40">
        <v>28</v>
      </c>
      <c r="K40">
        <v>30</v>
      </c>
      <c r="L40">
        <v>21</v>
      </c>
      <c r="M40">
        <v>36</v>
      </c>
      <c r="N40">
        <v>13</v>
      </c>
      <c r="O40">
        <v>10</v>
      </c>
      <c r="P40">
        <v>10</v>
      </c>
      <c r="Q40">
        <v>30</v>
      </c>
      <c r="R40">
        <v>38</v>
      </c>
      <c r="V40" s="9">
        <v>275</v>
      </c>
      <c r="W40">
        <v>5</v>
      </c>
      <c r="X40"/>
      <c r="Y40">
        <v>37</v>
      </c>
      <c r="Z40">
        <v>2</v>
      </c>
      <c r="AA40">
        <v>6</v>
      </c>
      <c r="AB40">
        <v>9</v>
      </c>
      <c r="AC40">
        <v>9</v>
      </c>
      <c r="AD40">
        <v>19</v>
      </c>
      <c r="AE40">
        <v>29</v>
      </c>
      <c r="AF40">
        <v>39</v>
      </c>
      <c r="AG40">
        <v>28</v>
      </c>
      <c r="AH40">
        <v>44</v>
      </c>
      <c r="AI40">
        <v>50</v>
      </c>
      <c r="AJ40">
        <v>46</v>
      </c>
      <c r="AK40">
        <v>24</v>
      </c>
      <c r="AL40">
        <v>21</v>
      </c>
      <c r="AM40">
        <v>27</v>
      </c>
    </row>
    <row r="41" spans="1:43" s="9" customFormat="1">
      <c r="A41" s="9">
        <v>300</v>
      </c>
      <c r="B41">
        <v>41</v>
      </c>
      <c r="C41">
        <v>30</v>
      </c>
      <c r="D41">
        <v>15</v>
      </c>
      <c r="E41">
        <v>33</v>
      </c>
      <c r="F41">
        <v>38</v>
      </c>
      <c r="G41">
        <v>37</v>
      </c>
      <c r="H41">
        <v>15</v>
      </c>
      <c r="I41">
        <v>101</v>
      </c>
      <c r="J41">
        <v>9</v>
      </c>
      <c r="K41">
        <v>18</v>
      </c>
      <c r="L41">
        <v>25</v>
      </c>
      <c r="M41">
        <v>30</v>
      </c>
      <c r="N41">
        <v>16</v>
      </c>
      <c r="O41">
        <v>12</v>
      </c>
      <c r="P41">
        <v>8</v>
      </c>
      <c r="Q41">
        <v>34</v>
      </c>
      <c r="R41">
        <v>39</v>
      </c>
      <c r="V41" s="9">
        <v>300</v>
      </c>
      <c r="W41">
        <v>4</v>
      </c>
      <c r="X41"/>
      <c r="Y41">
        <v>33</v>
      </c>
      <c r="Z41">
        <v>2</v>
      </c>
      <c r="AA41">
        <v>5</v>
      </c>
      <c r="AB41">
        <v>8</v>
      </c>
      <c r="AC41">
        <v>7</v>
      </c>
      <c r="AD41">
        <v>23</v>
      </c>
      <c r="AE41">
        <v>27</v>
      </c>
      <c r="AF41">
        <v>40</v>
      </c>
      <c r="AG41">
        <v>29</v>
      </c>
      <c r="AH41">
        <v>26</v>
      </c>
      <c r="AI41">
        <v>65</v>
      </c>
      <c r="AJ41">
        <v>52</v>
      </c>
      <c r="AK41">
        <v>27</v>
      </c>
      <c r="AL41">
        <v>13</v>
      </c>
      <c r="AM41">
        <v>28</v>
      </c>
    </row>
    <row r="42" spans="1:43" s="9" customFormat="1">
      <c r="A42" s="9">
        <v>325</v>
      </c>
      <c r="B42">
        <v>44</v>
      </c>
      <c r="C42">
        <v>31</v>
      </c>
      <c r="D42">
        <v>16</v>
      </c>
      <c r="E42">
        <v>34</v>
      </c>
      <c r="F42">
        <v>39</v>
      </c>
      <c r="G42">
        <v>37</v>
      </c>
      <c r="H42">
        <v>16</v>
      </c>
      <c r="I42">
        <v>68</v>
      </c>
      <c r="J42">
        <v>5</v>
      </c>
      <c r="K42">
        <v>14</v>
      </c>
      <c r="L42">
        <v>23</v>
      </c>
      <c r="M42">
        <v>29</v>
      </c>
      <c r="N42">
        <v>14</v>
      </c>
      <c r="O42">
        <v>8</v>
      </c>
      <c r="P42">
        <v>6</v>
      </c>
      <c r="Q42">
        <v>30</v>
      </c>
      <c r="R42">
        <v>41</v>
      </c>
      <c r="V42" s="9">
        <v>325</v>
      </c>
      <c r="W42">
        <v>4</v>
      </c>
      <c r="X42"/>
      <c r="Y42">
        <v>20</v>
      </c>
      <c r="Z42">
        <v>2</v>
      </c>
      <c r="AA42">
        <v>4</v>
      </c>
      <c r="AB42">
        <v>7</v>
      </c>
      <c r="AC42">
        <v>7</v>
      </c>
      <c r="AD42">
        <v>16</v>
      </c>
      <c r="AE42">
        <v>25</v>
      </c>
      <c r="AF42">
        <v>14</v>
      </c>
      <c r="AG42">
        <v>28</v>
      </c>
      <c r="AH42">
        <v>7</v>
      </c>
      <c r="AI42">
        <v>70</v>
      </c>
      <c r="AJ42">
        <v>58</v>
      </c>
      <c r="AK42">
        <v>28</v>
      </c>
      <c r="AL42">
        <v>8</v>
      </c>
      <c r="AM42">
        <v>29</v>
      </c>
    </row>
    <row r="43" spans="1:43" s="9" customFormat="1">
      <c r="A43" s="9">
        <v>350</v>
      </c>
      <c r="B43">
        <v>47</v>
      </c>
      <c r="C43">
        <v>32</v>
      </c>
      <c r="D43">
        <v>18</v>
      </c>
      <c r="E43">
        <v>33</v>
      </c>
      <c r="F43">
        <v>41</v>
      </c>
      <c r="G43">
        <v>37</v>
      </c>
      <c r="H43">
        <v>15</v>
      </c>
      <c r="I43">
        <v>16</v>
      </c>
      <c r="J43">
        <v>4</v>
      </c>
      <c r="K43">
        <v>11</v>
      </c>
      <c r="L43">
        <v>26</v>
      </c>
      <c r="M43">
        <v>23</v>
      </c>
      <c r="N43">
        <v>14</v>
      </c>
      <c r="O43">
        <v>10</v>
      </c>
      <c r="P43">
        <v>5</v>
      </c>
      <c r="Q43">
        <v>38</v>
      </c>
      <c r="R43">
        <v>42</v>
      </c>
      <c r="V43" s="9">
        <v>350</v>
      </c>
      <c r="W43">
        <v>3</v>
      </c>
      <c r="X43"/>
      <c r="Y43">
        <v>28</v>
      </c>
      <c r="Z43">
        <v>2</v>
      </c>
      <c r="AA43">
        <v>4</v>
      </c>
      <c r="AB43">
        <v>7</v>
      </c>
      <c r="AC43">
        <v>6</v>
      </c>
      <c r="AD43">
        <v>11</v>
      </c>
      <c r="AE43">
        <v>27</v>
      </c>
      <c r="AF43">
        <v>9</v>
      </c>
      <c r="AG43">
        <v>26</v>
      </c>
      <c r="AH43">
        <v>5</v>
      </c>
      <c r="AI43">
        <v>75</v>
      </c>
      <c r="AJ43">
        <v>60</v>
      </c>
      <c r="AK43">
        <v>29</v>
      </c>
      <c r="AL43">
        <v>6</v>
      </c>
      <c r="AM43">
        <v>30</v>
      </c>
    </row>
    <row r="44" spans="1:43" s="9" customFormat="1">
      <c r="Q44"/>
      <c r="R44"/>
    </row>
    <row r="45" spans="1:43" s="9" customFormat="1">
      <c r="A45" s="15" t="s">
        <v>166</v>
      </c>
      <c r="B45" s="15"/>
      <c r="C45" s="15"/>
      <c r="D45" s="15"/>
    </row>
    <row r="46" spans="1:43" s="9" customFormat="1">
      <c r="A46" s="15"/>
      <c r="B46" s="15"/>
      <c r="C46" s="15"/>
      <c r="D46" s="15"/>
    </row>
    <row r="47" spans="1:43" s="9" customFormat="1">
      <c r="A47" s="15"/>
      <c r="B47" s="15" t="s">
        <v>83</v>
      </c>
      <c r="C47" s="15" t="s">
        <v>103</v>
      </c>
      <c r="D47" s="15"/>
      <c r="V47" s="15"/>
      <c r="W47" s="15" t="s">
        <v>83</v>
      </c>
      <c r="X47" s="15" t="s">
        <v>104</v>
      </c>
      <c r="Y47" s="15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 s="9" customFormat="1">
      <c r="A48" s="15"/>
      <c r="B48" s="15" t="s">
        <v>105</v>
      </c>
      <c r="C48" s="15"/>
      <c r="D48" s="15"/>
      <c r="V48" s="15"/>
      <c r="W48" s="15" t="s">
        <v>105</v>
      </c>
      <c r="X48" s="15"/>
      <c r="Y48" s="15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  <row r="49" spans="1:43" s="9" customFormat="1">
      <c r="A49" s="15" t="s">
        <v>27</v>
      </c>
      <c r="B49" s="15"/>
      <c r="C49" s="15"/>
      <c r="D49" s="15"/>
      <c r="V49" s="15" t="s">
        <v>27</v>
      </c>
      <c r="W49" s="15"/>
      <c r="X49" s="15"/>
      <c r="Y49" s="15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 s="9" customFormat="1">
      <c r="A50" s="9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V50" s="9">
        <v>0</v>
      </c>
      <c r="W50" s="9">
        <v>0</v>
      </c>
      <c r="X50" s="9">
        <v>0</v>
      </c>
      <c r="Y50" s="9">
        <v>3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/>
    </row>
    <row r="51" spans="1:43">
      <c r="A51" s="9">
        <v>25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5</v>
      </c>
      <c r="S51">
        <v>0</v>
      </c>
      <c r="T51">
        <v>0</v>
      </c>
      <c r="V51" s="9">
        <v>25</v>
      </c>
      <c r="W51" s="9">
        <v>0</v>
      </c>
      <c r="X51" s="9">
        <v>1</v>
      </c>
      <c r="Y51" s="9">
        <v>8</v>
      </c>
      <c r="Z51" s="9">
        <v>0</v>
      </c>
      <c r="AA51" s="9">
        <v>8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1</v>
      </c>
      <c r="AI51" s="9">
        <v>4</v>
      </c>
      <c r="AJ51" s="9">
        <v>7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</row>
    <row r="52" spans="1:43">
      <c r="A52" s="9">
        <v>50</v>
      </c>
      <c r="B52">
        <v>0</v>
      </c>
      <c r="C52">
        <v>0</v>
      </c>
      <c r="D52">
        <v>0</v>
      </c>
      <c r="E52">
        <v>6</v>
      </c>
      <c r="F52">
        <v>0</v>
      </c>
      <c r="G52">
        <v>0</v>
      </c>
      <c r="H52">
        <v>0</v>
      </c>
      <c r="I52">
        <v>0</v>
      </c>
      <c r="J52">
        <v>0</v>
      </c>
      <c r="K52">
        <v>13</v>
      </c>
      <c r="L52">
        <v>0</v>
      </c>
      <c r="M52">
        <v>0</v>
      </c>
      <c r="N52">
        <v>0</v>
      </c>
      <c r="O52">
        <v>5</v>
      </c>
      <c r="P52">
        <v>1</v>
      </c>
      <c r="Q52">
        <v>0</v>
      </c>
      <c r="R52">
        <v>12</v>
      </c>
      <c r="S52">
        <v>3</v>
      </c>
      <c r="T52">
        <v>0</v>
      </c>
      <c r="V52" s="9">
        <v>50</v>
      </c>
      <c r="W52" s="9">
        <v>0</v>
      </c>
      <c r="X52" s="9">
        <v>3</v>
      </c>
      <c r="Y52" s="9">
        <v>13</v>
      </c>
      <c r="Z52" s="9">
        <v>1</v>
      </c>
      <c r="AA52" s="9">
        <v>14</v>
      </c>
      <c r="AB52" s="9">
        <v>2</v>
      </c>
      <c r="AC52" s="9">
        <v>0</v>
      </c>
      <c r="AD52" s="9">
        <v>0</v>
      </c>
      <c r="AE52" s="9">
        <v>1</v>
      </c>
      <c r="AF52" s="9">
        <v>3</v>
      </c>
      <c r="AG52" s="9">
        <v>3</v>
      </c>
      <c r="AH52" s="9">
        <v>8</v>
      </c>
      <c r="AI52" s="9">
        <v>11</v>
      </c>
      <c r="AJ52" s="9">
        <v>17</v>
      </c>
      <c r="AK52" s="9">
        <v>1</v>
      </c>
      <c r="AL52" s="9">
        <v>0</v>
      </c>
      <c r="AM52" s="9">
        <v>0</v>
      </c>
      <c r="AN52" s="9">
        <v>0</v>
      </c>
      <c r="AO52" s="9">
        <v>0</v>
      </c>
      <c r="AP52" s="9">
        <v>4</v>
      </c>
    </row>
    <row r="53" spans="1:43">
      <c r="A53" s="9">
        <v>75</v>
      </c>
      <c r="B53">
        <v>0</v>
      </c>
      <c r="C53">
        <v>0</v>
      </c>
      <c r="D53">
        <v>1</v>
      </c>
      <c r="E53">
        <v>10</v>
      </c>
      <c r="F53">
        <v>0</v>
      </c>
      <c r="G53">
        <v>0</v>
      </c>
      <c r="H53">
        <v>0</v>
      </c>
      <c r="I53">
        <v>2</v>
      </c>
      <c r="J53">
        <v>0</v>
      </c>
      <c r="K53">
        <v>26</v>
      </c>
      <c r="L53">
        <v>0</v>
      </c>
      <c r="M53">
        <v>0</v>
      </c>
      <c r="N53">
        <v>1</v>
      </c>
      <c r="O53">
        <v>12</v>
      </c>
      <c r="P53">
        <v>3</v>
      </c>
      <c r="Q53">
        <v>0</v>
      </c>
      <c r="R53">
        <v>16</v>
      </c>
      <c r="S53">
        <v>8</v>
      </c>
      <c r="T53">
        <v>0</v>
      </c>
      <c r="V53" s="9">
        <v>75</v>
      </c>
      <c r="W53" s="9">
        <v>0</v>
      </c>
      <c r="X53" s="9">
        <v>6</v>
      </c>
      <c r="Y53" s="9">
        <v>18</v>
      </c>
      <c r="Z53" s="9">
        <v>6</v>
      </c>
      <c r="AA53" s="9">
        <v>19</v>
      </c>
      <c r="AB53" s="9">
        <v>33</v>
      </c>
      <c r="AC53" s="9">
        <v>5</v>
      </c>
      <c r="AD53" s="9">
        <v>0</v>
      </c>
      <c r="AE53" s="9">
        <v>5</v>
      </c>
      <c r="AF53" s="9">
        <v>6</v>
      </c>
      <c r="AG53" s="9">
        <v>12</v>
      </c>
      <c r="AH53" s="9">
        <v>13</v>
      </c>
      <c r="AI53" s="9">
        <v>18</v>
      </c>
      <c r="AJ53" s="9">
        <v>22</v>
      </c>
      <c r="AK53" s="9">
        <v>3</v>
      </c>
      <c r="AL53" s="9">
        <v>0</v>
      </c>
      <c r="AM53" s="9">
        <v>2</v>
      </c>
      <c r="AN53" s="9">
        <v>2</v>
      </c>
      <c r="AO53" s="9">
        <v>0</v>
      </c>
      <c r="AP53" s="9">
        <v>11</v>
      </c>
    </row>
    <row r="54" spans="1:43">
      <c r="A54" s="9">
        <v>100</v>
      </c>
      <c r="B54">
        <v>0</v>
      </c>
      <c r="C54">
        <v>0</v>
      </c>
      <c r="D54">
        <v>3</v>
      </c>
      <c r="E54">
        <v>15</v>
      </c>
      <c r="F54">
        <v>1</v>
      </c>
      <c r="G54">
        <v>0</v>
      </c>
      <c r="H54">
        <v>0</v>
      </c>
      <c r="I54">
        <v>5</v>
      </c>
      <c r="J54">
        <v>1</v>
      </c>
      <c r="K54">
        <v>38</v>
      </c>
      <c r="L54">
        <v>0</v>
      </c>
      <c r="M54">
        <v>0</v>
      </c>
      <c r="N54">
        <v>9</v>
      </c>
      <c r="O54">
        <v>18</v>
      </c>
      <c r="P54">
        <v>8</v>
      </c>
      <c r="Q54">
        <v>1</v>
      </c>
      <c r="R54">
        <v>22</v>
      </c>
      <c r="S54">
        <v>14</v>
      </c>
      <c r="T54">
        <v>0</v>
      </c>
      <c r="V54" s="9">
        <v>100</v>
      </c>
      <c r="W54" s="9">
        <v>3</v>
      </c>
      <c r="X54" s="9">
        <v>12</v>
      </c>
      <c r="Y54" s="9">
        <v>22</v>
      </c>
      <c r="Z54" s="9">
        <v>11</v>
      </c>
      <c r="AA54" s="9">
        <v>25</v>
      </c>
      <c r="AB54" s="9">
        <v>46</v>
      </c>
      <c r="AC54" s="9">
        <v>12</v>
      </c>
      <c r="AD54" s="9">
        <v>0</v>
      </c>
      <c r="AE54" s="9">
        <v>6</v>
      </c>
      <c r="AF54" s="9">
        <v>8</v>
      </c>
      <c r="AG54" s="9">
        <v>19</v>
      </c>
      <c r="AH54" s="9">
        <v>16</v>
      </c>
      <c r="AI54" s="9">
        <v>23</v>
      </c>
      <c r="AJ54" s="9">
        <v>27</v>
      </c>
      <c r="AK54" s="9">
        <v>9</v>
      </c>
      <c r="AL54" s="9">
        <v>0</v>
      </c>
      <c r="AM54" s="9">
        <v>3</v>
      </c>
      <c r="AN54" s="9">
        <v>3</v>
      </c>
      <c r="AO54" s="9">
        <v>0</v>
      </c>
      <c r="AP54" s="9">
        <v>16</v>
      </c>
    </row>
    <row r="55" spans="1:43">
      <c r="A55" s="9">
        <v>125</v>
      </c>
      <c r="B55">
        <v>0</v>
      </c>
      <c r="C55">
        <v>0</v>
      </c>
      <c r="D55">
        <v>5</v>
      </c>
      <c r="E55">
        <v>19</v>
      </c>
      <c r="F55">
        <v>3</v>
      </c>
      <c r="G55">
        <v>1</v>
      </c>
      <c r="H55">
        <v>0</v>
      </c>
      <c r="I55">
        <v>16</v>
      </c>
      <c r="J55">
        <v>5</v>
      </c>
      <c r="K55">
        <v>50</v>
      </c>
      <c r="L55">
        <v>0</v>
      </c>
      <c r="M55">
        <v>0</v>
      </c>
      <c r="N55">
        <v>16</v>
      </c>
      <c r="O55">
        <v>20</v>
      </c>
      <c r="P55">
        <v>17</v>
      </c>
      <c r="Q55">
        <v>6</v>
      </c>
      <c r="R55">
        <v>27</v>
      </c>
      <c r="S55">
        <v>19</v>
      </c>
      <c r="T55">
        <v>11</v>
      </c>
      <c r="V55" s="9">
        <v>125</v>
      </c>
      <c r="W55" s="9">
        <v>14</v>
      </c>
      <c r="X55" s="9">
        <v>15</v>
      </c>
      <c r="Y55" s="9">
        <v>25</v>
      </c>
      <c r="Z55" s="9">
        <v>16</v>
      </c>
      <c r="AA55" s="9">
        <v>29</v>
      </c>
      <c r="AB55" s="9">
        <v>57</v>
      </c>
      <c r="AC55" s="9">
        <v>16</v>
      </c>
      <c r="AD55" s="9">
        <v>0</v>
      </c>
      <c r="AE55" s="9">
        <v>19</v>
      </c>
      <c r="AF55" s="9">
        <v>10</v>
      </c>
      <c r="AG55" s="9">
        <v>26</v>
      </c>
      <c r="AH55" s="9">
        <v>20</v>
      </c>
      <c r="AI55" s="9">
        <v>27</v>
      </c>
      <c r="AJ55" s="9">
        <v>29</v>
      </c>
      <c r="AK55" s="9">
        <v>17</v>
      </c>
      <c r="AL55" s="9">
        <v>0</v>
      </c>
      <c r="AM55" s="9">
        <v>5</v>
      </c>
      <c r="AN55" s="9">
        <v>4</v>
      </c>
      <c r="AO55" s="9">
        <v>2</v>
      </c>
      <c r="AP55" s="9">
        <v>21</v>
      </c>
    </row>
    <row r="56" spans="1:43">
      <c r="A56" s="9">
        <v>150</v>
      </c>
      <c r="B56">
        <v>2</v>
      </c>
      <c r="C56">
        <v>0</v>
      </c>
      <c r="D56">
        <v>7</v>
      </c>
      <c r="E56">
        <v>23</v>
      </c>
      <c r="F56">
        <v>7</v>
      </c>
      <c r="G56">
        <v>2</v>
      </c>
      <c r="H56">
        <v>7</v>
      </c>
      <c r="I56">
        <v>34</v>
      </c>
      <c r="J56">
        <v>13</v>
      </c>
      <c r="K56">
        <v>59</v>
      </c>
      <c r="L56">
        <v>0</v>
      </c>
      <c r="M56">
        <v>2</v>
      </c>
      <c r="N56">
        <v>23</v>
      </c>
      <c r="O56">
        <v>24</v>
      </c>
      <c r="P56">
        <v>28</v>
      </c>
      <c r="Q56">
        <v>15</v>
      </c>
      <c r="R56">
        <v>33</v>
      </c>
      <c r="S56">
        <v>22</v>
      </c>
      <c r="T56">
        <v>21</v>
      </c>
      <c r="V56" s="9">
        <v>150</v>
      </c>
      <c r="W56" s="9">
        <v>20</v>
      </c>
      <c r="X56" s="9">
        <v>22</v>
      </c>
      <c r="Y56" s="9">
        <v>30</v>
      </c>
      <c r="Z56" s="9">
        <v>21</v>
      </c>
      <c r="AA56" s="9">
        <v>34</v>
      </c>
      <c r="AB56" s="9">
        <v>68</v>
      </c>
      <c r="AC56" s="9">
        <v>20</v>
      </c>
      <c r="AD56" s="9">
        <v>0</v>
      </c>
      <c r="AE56" s="9">
        <v>8</v>
      </c>
      <c r="AF56" s="9">
        <v>13</v>
      </c>
      <c r="AG56" s="9">
        <v>31</v>
      </c>
      <c r="AH56" s="9">
        <v>23</v>
      </c>
      <c r="AI56" s="9">
        <v>29</v>
      </c>
      <c r="AJ56" s="9">
        <v>14</v>
      </c>
      <c r="AK56" s="9">
        <v>24</v>
      </c>
      <c r="AL56" s="9">
        <v>1</v>
      </c>
      <c r="AM56" s="9">
        <v>5</v>
      </c>
      <c r="AN56" s="9">
        <v>7</v>
      </c>
      <c r="AO56" s="9">
        <v>8</v>
      </c>
      <c r="AP56" s="9">
        <v>26</v>
      </c>
    </row>
    <row r="57" spans="1:43">
      <c r="A57" s="9">
        <v>175</v>
      </c>
      <c r="B57">
        <v>5</v>
      </c>
      <c r="C57">
        <v>0</v>
      </c>
      <c r="D57">
        <v>15</v>
      </c>
      <c r="E57">
        <v>26</v>
      </c>
      <c r="F57">
        <v>9</v>
      </c>
      <c r="G57">
        <v>5</v>
      </c>
      <c r="H57">
        <v>28</v>
      </c>
      <c r="I57">
        <v>48</v>
      </c>
      <c r="J57">
        <v>18</v>
      </c>
      <c r="K57">
        <v>67</v>
      </c>
      <c r="L57">
        <v>0</v>
      </c>
      <c r="M57">
        <v>10</v>
      </c>
      <c r="N57">
        <v>30</v>
      </c>
      <c r="O57">
        <v>27</v>
      </c>
      <c r="P57">
        <v>37</v>
      </c>
      <c r="Q57">
        <v>22</v>
      </c>
      <c r="R57">
        <v>38</v>
      </c>
      <c r="S57">
        <v>26</v>
      </c>
      <c r="T57">
        <v>29</v>
      </c>
      <c r="V57" s="9">
        <v>175</v>
      </c>
      <c r="W57" s="9">
        <v>25</v>
      </c>
      <c r="X57" s="9">
        <v>22</v>
      </c>
      <c r="Y57" s="9">
        <v>33</v>
      </c>
      <c r="Z57" s="9">
        <v>27</v>
      </c>
      <c r="AA57" s="9">
        <v>35</v>
      </c>
      <c r="AB57" s="9">
        <v>78</v>
      </c>
      <c r="AC57" s="9">
        <v>24</v>
      </c>
      <c r="AD57" s="9">
        <v>1</v>
      </c>
      <c r="AE57" s="9">
        <v>21</v>
      </c>
      <c r="AF57" s="9">
        <v>15</v>
      </c>
      <c r="AG57" s="9">
        <v>35</v>
      </c>
      <c r="AH57" s="9">
        <v>26</v>
      </c>
      <c r="AI57" s="9">
        <v>33</v>
      </c>
      <c r="AJ57" s="9">
        <v>8</v>
      </c>
      <c r="AK57" s="9">
        <v>29</v>
      </c>
      <c r="AL57" s="9">
        <v>2</v>
      </c>
      <c r="AM57" s="9">
        <v>7</v>
      </c>
      <c r="AN57" s="9">
        <v>12</v>
      </c>
      <c r="AO57" s="9">
        <v>30</v>
      </c>
      <c r="AP57" s="9">
        <v>30</v>
      </c>
    </row>
    <row r="58" spans="1:43">
      <c r="A58" s="9">
        <v>200</v>
      </c>
      <c r="B58">
        <v>8</v>
      </c>
      <c r="C58">
        <v>1</v>
      </c>
      <c r="D58">
        <v>23</v>
      </c>
      <c r="E58">
        <v>29</v>
      </c>
      <c r="F58">
        <v>11</v>
      </c>
      <c r="G58">
        <v>7</v>
      </c>
      <c r="H58">
        <v>36</v>
      </c>
      <c r="I58">
        <v>55</v>
      </c>
      <c r="J58">
        <v>24</v>
      </c>
      <c r="K58">
        <v>75</v>
      </c>
      <c r="L58">
        <v>0</v>
      </c>
      <c r="M58">
        <v>20</v>
      </c>
      <c r="N58">
        <v>35</v>
      </c>
      <c r="O58">
        <v>30</v>
      </c>
      <c r="P58">
        <v>43</v>
      </c>
      <c r="Q58">
        <v>27</v>
      </c>
      <c r="R58">
        <v>44</v>
      </c>
      <c r="S58">
        <v>29</v>
      </c>
      <c r="T58">
        <v>35</v>
      </c>
      <c r="V58" s="9">
        <v>200</v>
      </c>
      <c r="W58" s="9">
        <v>29</v>
      </c>
      <c r="X58" s="9">
        <v>26</v>
      </c>
      <c r="Y58" s="9">
        <v>30</v>
      </c>
      <c r="Z58" s="9">
        <v>30</v>
      </c>
      <c r="AA58" s="9">
        <v>39</v>
      </c>
      <c r="AB58" s="9">
        <v>84</v>
      </c>
      <c r="AC58" s="9">
        <v>27</v>
      </c>
      <c r="AD58" s="9">
        <v>3</v>
      </c>
      <c r="AE58" s="9">
        <v>28</v>
      </c>
      <c r="AF58" s="9">
        <v>17</v>
      </c>
      <c r="AG58" s="9">
        <v>38</v>
      </c>
      <c r="AH58" s="9">
        <v>27</v>
      </c>
      <c r="AI58" s="9">
        <v>34</v>
      </c>
      <c r="AJ58" s="9">
        <v>6</v>
      </c>
      <c r="AK58" s="9">
        <v>32</v>
      </c>
      <c r="AL58" s="9">
        <v>3</v>
      </c>
      <c r="AM58" s="9">
        <v>8</v>
      </c>
      <c r="AN58" s="9">
        <v>15</v>
      </c>
      <c r="AO58" s="9">
        <v>44</v>
      </c>
      <c r="AP58" s="9">
        <v>33</v>
      </c>
    </row>
    <row r="59" spans="1:43">
      <c r="A59" s="9">
        <v>225</v>
      </c>
      <c r="B59">
        <v>10</v>
      </c>
      <c r="C59">
        <v>24</v>
      </c>
      <c r="D59">
        <v>27</v>
      </c>
      <c r="E59">
        <v>32</v>
      </c>
      <c r="F59">
        <v>13</v>
      </c>
      <c r="G59">
        <v>10</v>
      </c>
      <c r="H59">
        <v>43</v>
      </c>
      <c r="I59">
        <v>65</v>
      </c>
      <c r="J59">
        <v>30</v>
      </c>
      <c r="K59">
        <v>82</v>
      </c>
      <c r="L59">
        <v>1</v>
      </c>
      <c r="M59">
        <v>22</v>
      </c>
      <c r="N59">
        <v>42</v>
      </c>
      <c r="O59">
        <v>31</v>
      </c>
      <c r="P59">
        <v>49</v>
      </c>
      <c r="Q59">
        <v>30</v>
      </c>
      <c r="R59">
        <v>48</v>
      </c>
      <c r="S59">
        <v>32</v>
      </c>
      <c r="T59">
        <v>39</v>
      </c>
      <c r="V59" s="9">
        <v>225</v>
      </c>
      <c r="W59" s="9">
        <v>33</v>
      </c>
      <c r="X59" s="9">
        <v>28</v>
      </c>
      <c r="Y59" s="9">
        <v>38</v>
      </c>
      <c r="Z59" s="9">
        <v>33</v>
      </c>
      <c r="AA59" s="9">
        <v>44</v>
      </c>
      <c r="AB59" s="9">
        <v>90</v>
      </c>
      <c r="AC59" s="9">
        <v>30</v>
      </c>
      <c r="AD59" s="9">
        <v>5</v>
      </c>
      <c r="AE59" s="9">
        <v>17</v>
      </c>
      <c r="AF59" s="9">
        <v>19</v>
      </c>
      <c r="AG59" s="9">
        <v>41</v>
      </c>
      <c r="AH59" s="9">
        <v>29</v>
      </c>
      <c r="AI59" s="9">
        <v>35</v>
      </c>
      <c r="AJ59" s="9">
        <v>5</v>
      </c>
      <c r="AK59" s="9">
        <v>22</v>
      </c>
      <c r="AL59" s="9">
        <v>4</v>
      </c>
      <c r="AM59" s="9">
        <v>9</v>
      </c>
      <c r="AN59" s="9">
        <v>14</v>
      </c>
      <c r="AO59" s="9">
        <v>53</v>
      </c>
      <c r="AP59" s="9">
        <v>36</v>
      </c>
    </row>
    <row r="60" spans="1:43">
      <c r="A60" s="9">
        <v>250</v>
      </c>
      <c r="B60">
        <v>13</v>
      </c>
      <c r="C60">
        <v>37</v>
      </c>
      <c r="D60">
        <v>29</v>
      </c>
      <c r="E60">
        <v>34</v>
      </c>
      <c r="F60">
        <v>14</v>
      </c>
      <c r="G60">
        <v>13</v>
      </c>
      <c r="H60">
        <v>49</v>
      </c>
      <c r="I60">
        <v>73</v>
      </c>
      <c r="J60">
        <v>33</v>
      </c>
      <c r="K60">
        <v>88</v>
      </c>
      <c r="L60">
        <v>1</v>
      </c>
      <c r="M60">
        <v>32</v>
      </c>
      <c r="N60">
        <v>47</v>
      </c>
      <c r="O60">
        <v>33</v>
      </c>
      <c r="P60">
        <v>54</v>
      </c>
      <c r="Q60">
        <v>34</v>
      </c>
      <c r="R60">
        <v>52</v>
      </c>
      <c r="S60">
        <v>35</v>
      </c>
      <c r="T60">
        <v>46</v>
      </c>
      <c r="V60" s="9">
        <v>250</v>
      </c>
      <c r="W60" s="9">
        <v>36</v>
      </c>
      <c r="X60" s="9">
        <v>29</v>
      </c>
      <c r="Y60" s="9">
        <v>40</v>
      </c>
      <c r="Z60" s="9">
        <v>36</v>
      </c>
      <c r="AA60" s="9">
        <v>44</v>
      </c>
      <c r="AB60" s="9">
        <v>95</v>
      </c>
      <c r="AC60" s="9">
        <v>33</v>
      </c>
      <c r="AD60" s="9">
        <v>6</v>
      </c>
      <c r="AE60" s="9">
        <v>23</v>
      </c>
      <c r="AF60" s="9">
        <v>18</v>
      </c>
      <c r="AG60" s="9">
        <v>43</v>
      </c>
      <c r="AH60" s="9">
        <v>31</v>
      </c>
      <c r="AI60" s="9">
        <v>12</v>
      </c>
      <c r="AJ60" s="9">
        <v>3</v>
      </c>
      <c r="AK60" s="9">
        <v>11</v>
      </c>
      <c r="AL60" s="9">
        <v>4</v>
      </c>
      <c r="AM60" s="9">
        <v>10</v>
      </c>
      <c r="AN60" s="9">
        <v>20</v>
      </c>
      <c r="AO60" s="9">
        <v>61</v>
      </c>
      <c r="AP60" s="9">
        <v>40</v>
      </c>
    </row>
    <row r="61" spans="1:43">
      <c r="A61" s="9">
        <v>275</v>
      </c>
      <c r="B61">
        <v>15</v>
      </c>
      <c r="C61">
        <v>42</v>
      </c>
      <c r="D61">
        <v>32</v>
      </c>
      <c r="E61">
        <v>35</v>
      </c>
      <c r="F61">
        <v>15</v>
      </c>
      <c r="G61">
        <v>16</v>
      </c>
      <c r="H61">
        <v>54</v>
      </c>
      <c r="I61">
        <v>79</v>
      </c>
      <c r="J61">
        <v>38</v>
      </c>
      <c r="K61">
        <v>93</v>
      </c>
      <c r="L61">
        <v>0</v>
      </c>
      <c r="M61">
        <v>39</v>
      </c>
      <c r="N61">
        <v>51</v>
      </c>
      <c r="O61">
        <v>34</v>
      </c>
      <c r="P61">
        <v>60</v>
      </c>
      <c r="Q61">
        <v>37</v>
      </c>
      <c r="R61">
        <v>58</v>
      </c>
      <c r="S61">
        <v>37</v>
      </c>
      <c r="T61">
        <v>48</v>
      </c>
      <c r="V61" s="9">
        <v>275</v>
      </c>
      <c r="W61" s="9">
        <v>39</v>
      </c>
      <c r="X61" s="9">
        <v>32</v>
      </c>
      <c r="Y61" s="9">
        <v>48</v>
      </c>
      <c r="Z61" s="9">
        <v>38</v>
      </c>
      <c r="AA61" s="9">
        <v>49</v>
      </c>
      <c r="AB61" s="9">
        <v>97</v>
      </c>
      <c r="AC61" s="9">
        <v>35</v>
      </c>
      <c r="AD61" s="9">
        <v>8</v>
      </c>
      <c r="AE61" s="9">
        <v>18</v>
      </c>
      <c r="AF61" s="9">
        <v>22</v>
      </c>
      <c r="AG61" s="9">
        <v>45</v>
      </c>
      <c r="AH61" s="9">
        <v>32</v>
      </c>
      <c r="AI61" s="9">
        <v>8</v>
      </c>
      <c r="AJ61" s="9">
        <v>3</v>
      </c>
      <c r="AK61" s="9">
        <v>8</v>
      </c>
      <c r="AL61" s="9">
        <v>4</v>
      </c>
      <c r="AM61" s="9">
        <v>10</v>
      </c>
      <c r="AN61" s="9">
        <v>13</v>
      </c>
      <c r="AO61" s="9">
        <v>71</v>
      </c>
      <c r="AP61" s="9">
        <v>43</v>
      </c>
    </row>
    <row r="62" spans="1:43">
      <c r="A62" s="9">
        <v>300</v>
      </c>
      <c r="B62">
        <v>18</v>
      </c>
      <c r="C62">
        <v>49</v>
      </c>
      <c r="D62">
        <v>33</v>
      </c>
      <c r="E62">
        <v>37</v>
      </c>
      <c r="F62">
        <v>19</v>
      </c>
      <c r="G62">
        <v>16</v>
      </c>
      <c r="H62">
        <v>58</v>
      </c>
      <c r="I62">
        <v>78</v>
      </c>
      <c r="J62">
        <v>43</v>
      </c>
      <c r="K62">
        <v>97</v>
      </c>
      <c r="L62">
        <v>6</v>
      </c>
      <c r="M62">
        <v>43</v>
      </c>
      <c r="N62">
        <v>55</v>
      </c>
      <c r="O62">
        <v>35</v>
      </c>
      <c r="P62">
        <v>63</v>
      </c>
      <c r="Q62">
        <v>36</v>
      </c>
      <c r="R62">
        <v>61</v>
      </c>
      <c r="S62">
        <v>39</v>
      </c>
      <c r="T62">
        <v>51</v>
      </c>
      <c r="V62" s="9">
        <v>300</v>
      </c>
      <c r="W62" s="9">
        <v>42</v>
      </c>
      <c r="X62" s="9">
        <v>34</v>
      </c>
      <c r="Y62" s="9">
        <v>43</v>
      </c>
      <c r="Z62" s="9">
        <v>39</v>
      </c>
      <c r="AA62" s="9">
        <v>50</v>
      </c>
      <c r="AB62" s="9">
        <v>49</v>
      </c>
      <c r="AC62" s="9">
        <v>38</v>
      </c>
      <c r="AD62" s="9">
        <v>9</v>
      </c>
      <c r="AE62" s="9">
        <v>30</v>
      </c>
      <c r="AF62" s="9">
        <v>23</v>
      </c>
      <c r="AG62" s="9">
        <v>43</v>
      </c>
      <c r="AH62" s="9">
        <v>33</v>
      </c>
      <c r="AI62" s="9">
        <v>6</v>
      </c>
      <c r="AJ62" s="9">
        <v>2</v>
      </c>
      <c r="AK62" s="9">
        <v>6</v>
      </c>
      <c r="AL62" s="9">
        <v>6</v>
      </c>
      <c r="AM62" s="9">
        <v>8</v>
      </c>
      <c r="AN62" s="9">
        <v>16</v>
      </c>
      <c r="AO62" s="9">
        <v>79</v>
      </c>
      <c r="AP62" s="9">
        <v>45</v>
      </c>
    </row>
    <row r="63" spans="1:43">
      <c r="A63" s="9">
        <v>325</v>
      </c>
      <c r="B63">
        <v>20</v>
      </c>
      <c r="C63">
        <v>53</v>
      </c>
      <c r="D63">
        <v>34</v>
      </c>
      <c r="E63">
        <v>39</v>
      </c>
      <c r="F63">
        <v>18</v>
      </c>
      <c r="G63">
        <v>22</v>
      </c>
      <c r="H63">
        <v>60</v>
      </c>
      <c r="I63">
        <v>58</v>
      </c>
      <c r="J63">
        <v>47</v>
      </c>
      <c r="K63">
        <v>101</v>
      </c>
      <c r="L63">
        <v>8</v>
      </c>
      <c r="M63">
        <v>50</v>
      </c>
      <c r="N63">
        <v>58</v>
      </c>
      <c r="O63">
        <v>37</v>
      </c>
      <c r="P63">
        <v>67</v>
      </c>
      <c r="Q63">
        <v>41</v>
      </c>
      <c r="R63">
        <v>64</v>
      </c>
      <c r="S63">
        <v>40</v>
      </c>
      <c r="T63">
        <v>53</v>
      </c>
      <c r="V63" s="9">
        <v>325</v>
      </c>
      <c r="W63" s="9">
        <v>44</v>
      </c>
      <c r="X63" s="9">
        <v>34</v>
      </c>
      <c r="Y63" s="9">
        <v>48</v>
      </c>
      <c r="Z63" s="9">
        <v>41</v>
      </c>
      <c r="AA63" s="9">
        <v>49</v>
      </c>
      <c r="AB63" s="9">
        <v>14</v>
      </c>
      <c r="AC63" s="9">
        <v>40</v>
      </c>
      <c r="AD63" s="9">
        <v>9</v>
      </c>
      <c r="AE63" s="9">
        <v>15</v>
      </c>
      <c r="AF63" s="9">
        <v>24</v>
      </c>
      <c r="AG63" s="9">
        <v>18</v>
      </c>
      <c r="AH63" s="9">
        <v>14</v>
      </c>
      <c r="AI63" s="9">
        <v>7</v>
      </c>
      <c r="AJ63" s="9">
        <v>2</v>
      </c>
      <c r="AK63" s="9">
        <v>5</v>
      </c>
      <c r="AL63" s="9">
        <v>7</v>
      </c>
      <c r="AM63" s="9">
        <v>12</v>
      </c>
      <c r="AN63" s="9">
        <v>16</v>
      </c>
      <c r="AO63" s="9">
        <v>87</v>
      </c>
      <c r="AP63" s="9">
        <v>48</v>
      </c>
    </row>
    <row r="64" spans="1:43">
      <c r="A64" s="9">
        <v>350</v>
      </c>
      <c r="B64">
        <v>22</v>
      </c>
      <c r="C64">
        <v>57</v>
      </c>
      <c r="D64">
        <v>36</v>
      </c>
      <c r="E64">
        <v>40</v>
      </c>
      <c r="F64">
        <v>19</v>
      </c>
      <c r="G64">
        <v>20</v>
      </c>
      <c r="H64">
        <v>62</v>
      </c>
      <c r="I64">
        <v>47</v>
      </c>
      <c r="J64">
        <v>50</v>
      </c>
      <c r="K64">
        <v>103</v>
      </c>
      <c r="L64">
        <v>11</v>
      </c>
      <c r="M64">
        <v>55</v>
      </c>
      <c r="N64">
        <v>62</v>
      </c>
      <c r="O64">
        <v>36</v>
      </c>
      <c r="P64">
        <v>71</v>
      </c>
      <c r="Q64">
        <v>43</v>
      </c>
      <c r="R64">
        <v>67</v>
      </c>
      <c r="S64">
        <v>43</v>
      </c>
      <c r="T64">
        <v>55</v>
      </c>
      <c r="V64" s="9">
        <v>350</v>
      </c>
      <c r="W64" s="9">
        <v>46</v>
      </c>
      <c r="X64" s="9">
        <v>35</v>
      </c>
      <c r="Y64" s="9">
        <v>48</v>
      </c>
      <c r="Z64" s="9">
        <v>42</v>
      </c>
      <c r="AA64" s="9">
        <v>52</v>
      </c>
      <c r="AB64" s="9">
        <v>8</v>
      </c>
      <c r="AC64" s="9">
        <v>42</v>
      </c>
      <c r="AD64" s="9">
        <v>11</v>
      </c>
      <c r="AE64" s="9">
        <v>9</v>
      </c>
      <c r="AF64" s="9">
        <v>25</v>
      </c>
      <c r="AG64" s="9">
        <v>15</v>
      </c>
      <c r="AH64" s="9">
        <v>10</v>
      </c>
      <c r="AI64" s="9">
        <v>5</v>
      </c>
      <c r="AJ64" s="9">
        <v>2</v>
      </c>
      <c r="AK64" s="9">
        <v>5</v>
      </c>
      <c r="AL64" s="9">
        <v>7</v>
      </c>
      <c r="AM64" s="9">
        <v>8</v>
      </c>
      <c r="AN64" s="9">
        <v>16</v>
      </c>
      <c r="AO64" s="9">
        <v>94</v>
      </c>
      <c r="AP64" s="9">
        <v>51</v>
      </c>
    </row>
    <row r="65" spans="1:3">
      <c r="A65" s="9"/>
    </row>
    <row r="66" spans="1:3">
      <c r="A66" s="9"/>
      <c r="B66" s="9"/>
      <c r="C66" s="9"/>
    </row>
    <row r="85" spans="1:3">
      <c r="A85" s="9"/>
      <c r="B85" s="9"/>
      <c r="C85" s="9"/>
    </row>
    <row r="86" spans="1:3">
      <c r="A86" s="9"/>
      <c r="B86" s="9"/>
      <c r="C86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9</vt:lpstr>
      <vt:lpstr>Supp Fig. 1</vt:lpstr>
      <vt:lpstr>Supp Fig. 2</vt:lpstr>
      <vt:lpstr>Supp Fig. 3</vt:lpstr>
      <vt:lpstr>Suppl. Fig. 4</vt:lpstr>
      <vt:lpstr>Supp Fig. 5</vt:lpstr>
      <vt:lpstr>Supp Fig. 6</vt:lpstr>
      <vt:lpstr>Supp. Fig. 7</vt:lpstr>
      <vt:lpstr>Supp. Fig. 9</vt:lpstr>
      <vt:lpstr>Supp Fig. 10</vt:lpstr>
      <vt:lpstr>Supp Fig. 11</vt:lpstr>
      <vt:lpstr>Supp Fig. 12</vt:lpstr>
      <vt:lpstr>Supp Fig. 13</vt:lpstr>
      <vt:lpstr>Supp Fig. 14</vt:lpstr>
      <vt:lpstr>Supp Fig.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Vogt</dc:creator>
  <cp:lastModifiedBy>Danny Vogt</cp:lastModifiedBy>
  <dcterms:created xsi:type="dcterms:W3CDTF">2019-03-12T16:44:12Z</dcterms:created>
  <dcterms:modified xsi:type="dcterms:W3CDTF">2019-08-18T20:32:07Z</dcterms:modified>
</cp:coreProperties>
</file>