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jeza Beharaj\Dropbox\poly glycerol carbonates - underwater\Editorial Changes Nat Comm October 15\"/>
    </mc:Choice>
  </mc:AlternateContent>
  <bookViews>
    <workbookView xWindow="0" yWindow="0" windowWidth="28800" windowHeight="12270" activeTab="4"/>
  </bookViews>
  <sheets>
    <sheet name="Fig 2a" sheetId="1" r:id="rId1"/>
    <sheet name="Fig 3a" sheetId="2" r:id="rId2"/>
    <sheet name="Fig 3b" sheetId="3" r:id="rId3"/>
    <sheet name="Fig 3c" sheetId="4" r:id="rId4"/>
    <sheet name="Fig 3d" sheetId="5" r:id="rId5"/>
    <sheet name="Supplementary Fig 12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4" l="1"/>
  <c r="G24" i="4"/>
  <c r="F24" i="4"/>
  <c r="E24" i="4"/>
  <c r="D24" i="4"/>
  <c r="H23" i="4"/>
  <c r="G23" i="4"/>
  <c r="F23" i="4"/>
  <c r="E23" i="4"/>
  <c r="D23" i="4"/>
  <c r="H15" i="4"/>
  <c r="G15" i="4"/>
  <c r="E15" i="4"/>
  <c r="D15" i="4"/>
  <c r="H14" i="4"/>
  <c r="G14" i="4"/>
  <c r="F14" i="4"/>
  <c r="E14" i="4"/>
  <c r="D14" i="4"/>
  <c r="I27" i="5" l="1"/>
  <c r="H27" i="5"/>
  <c r="I26" i="5"/>
  <c r="H26" i="5"/>
  <c r="I25" i="5"/>
  <c r="H25" i="5"/>
  <c r="I24" i="5"/>
  <c r="H24" i="5"/>
  <c r="I23" i="5"/>
  <c r="H23" i="5"/>
  <c r="I18" i="5"/>
  <c r="H18" i="5"/>
  <c r="I17" i="5"/>
  <c r="H17" i="5"/>
  <c r="I16" i="5"/>
  <c r="H16" i="5"/>
  <c r="I15" i="5"/>
  <c r="H15" i="5"/>
  <c r="E13" i="3"/>
  <c r="G12" i="3"/>
  <c r="G13" i="3" s="1"/>
  <c r="F12" i="3"/>
  <c r="F13" i="3" s="1"/>
  <c r="E12" i="3"/>
  <c r="D12" i="3"/>
  <c r="D13" i="3" s="1"/>
  <c r="H12" i="2"/>
  <c r="H11" i="2"/>
  <c r="H10" i="2"/>
  <c r="H9" i="2"/>
  <c r="H8" i="2"/>
  <c r="H7" i="2"/>
  <c r="G12" i="2"/>
  <c r="G11" i="2"/>
  <c r="G10" i="2"/>
  <c r="G9" i="2"/>
  <c r="G8" i="2"/>
  <c r="G7" i="2"/>
  <c r="F18" i="1" l="1"/>
  <c r="F17" i="1"/>
  <c r="H17" i="1" s="1"/>
  <c r="J17" i="1" s="1"/>
  <c r="F16" i="1"/>
  <c r="F15" i="1"/>
  <c r="H15" i="1" s="1"/>
  <c r="F14" i="1"/>
  <c r="H14" i="1" s="1"/>
  <c r="G18" i="1"/>
  <c r="H18" i="1"/>
  <c r="G17" i="1"/>
  <c r="G16" i="1"/>
  <c r="G15" i="1"/>
  <c r="G14" i="1"/>
  <c r="I17" i="1" l="1"/>
  <c r="H16" i="1"/>
  <c r="J14" i="1"/>
  <c r="J18" i="1"/>
  <c r="I15" i="1"/>
  <c r="J15" i="1"/>
  <c r="J16" i="1"/>
  <c r="I16" i="1"/>
  <c r="I18" i="1"/>
  <c r="I14" i="1"/>
</calcChain>
</file>

<file path=xl/sharedStrings.xml><?xml version="1.0" encoding="utf-8"?>
<sst xmlns="http://schemas.openxmlformats.org/spreadsheetml/2006/main" count="144" uniqueCount="66">
  <si>
    <t>Run #</t>
  </si>
  <si>
    <t>X</t>
  </si>
  <si>
    <t>Y</t>
  </si>
  <si>
    <t>H</t>
  </si>
  <si>
    <t>G</t>
  </si>
  <si>
    <t>N/A</t>
  </si>
  <si>
    <t>Fineman Ross Plot of Terpolymerization</t>
  </si>
  <si>
    <t>Monomer Feed</t>
  </si>
  <si>
    <t>Polymer Incorporation</t>
  </si>
  <si>
    <t>% GB</t>
  </si>
  <si>
    <t>% PO</t>
  </si>
  <si>
    <t>Compound</t>
  </si>
  <si>
    <t>Average/length</t>
  </si>
  <si>
    <t>STD</t>
  </si>
  <si>
    <t>STD/length</t>
  </si>
  <si>
    <t>PGBC-100</t>
  </si>
  <si>
    <t>PPGBC-87</t>
  </si>
  <si>
    <t>PPGBC-74</t>
  </si>
  <si>
    <t>PPGBC-56</t>
  </si>
  <si>
    <t>Scotch-Tape</t>
  </si>
  <si>
    <t>Duct-Tape</t>
  </si>
  <si>
    <t>Trial 1 (N)</t>
  </si>
  <si>
    <t>Trial 2 (N)</t>
  </si>
  <si>
    <t>Trial 3 (N)</t>
  </si>
  <si>
    <r>
      <t>Peel testing (180</t>
    </r>
    <r>
      <rPr>
        <b/>
        <vertAlign val="superscript"/>
        <sz val="12"/>
        <color rgb="FFC00000"/>
        <rFont val="Calibri"/>
        <family val="2"/>
        <scheme val="minor"/>
      </rPr>
      <t>o</t>
    </r>
    <r>
      <rPr>
        <b/>
        <sz val="12"/>
        <color rgb="FFC00000"/>
        <rFont val="Calibri"/>
        <family val="2"/>
        <scheme val="minor"/>
      </rPr>
      <t xml:space="preserve">) at room temperature (22 </t>
    </r>
    <r>
      <rPr>
        <b/>
        <vertAlign val="superscript"/>
        <sz val="12"/>
        <color rgb="FFC00000"/>
        <rFont val="Calibri"/>
        <family val="2"/>
        <scheme val="minor"/>
      </rPr>
      <t>o</t>
    </r>
    <r>
      <rPr>
        <b/>
        <sz val="12"/>
        <color rgb="FFC00000"/>
        <rFont val="Calibri"/>
        <family val="2"/>
        <scheme val="minor"/>
      </rPr>
      <t>C) of viscous poly(propylene</t>
    </r>
    <r>
      <rPr>
        <b/>
        <i/>
        <sz val="12"/>
        <color rgb="FFC00000"/>
        <rFont val="Calibri"/>
        <family val="2"/>
        <scheme val="minor"/>
      </rPr>
      <t>-co-</t>
    </r>
    <r>
      <rPr>
        <b/>
        <sz val="12"/>
        <color rgb="FFC00000"/>
        <rFont val="Calibri"/>
        <family val="2"/>
        <scheme val="minor"/>
      </rPr>
      <t>glycidyl butyrate carbonate)s and commercial adhesives</t>
    </r>
  </si>
  <si>
    <t>PTFE</t>
  </si>
  <si>
    <t>Average Pull Force</t>
  </si>
  <si>
    <t>Applied Force (N)</t>
  </si>
  <si>
    <t>Average</t>
  </si>
  <si>
    <t>Angular frequency</t>
  </si>
  <si>
    <t>rad/s</t>
  </si>
  <si>
    <t>Pa</t>
  </si>
  <si>
    <t>Storage Modulus</t>
  </si>
  <si>
    <t>Loss Modulus</t>
  </si>
  <si>
    <t xml:space="preserve">PPGBC-74 </t>
  </si>
  <si>
    <t xml:space="preserve">PPGBC-33 </t>
  </si>
  <si>
    <t xml:space="preserve">PPGBC-22 </t>
  </si>
  <si>
    <t>Storage (G') and Loss Modulus (G") of Poly(propylene -co- glycidyl burtyrate carbonate) terpolymers at 25 oC</t>
  </si>
  <si>
    <t>Glass</t>
  </si>
  <si>
    <t>Metal</t>
  </si>
  <si>
    <t>Wood</t>
  </si>
  <si>
    <t>Failure Mode</t>
  </si>
  <si>
    <t>Cohesive</t>
  </si>
  <si>
    <t>Adhesive</t>
  </si>
  <si>
    <t>Test Conditions</t>
  </si>
  <si>
    <t>100 um/s pull of speed</t>
  </si>
  <si>
    <t>Room Temperature (22 oC)</t>
  </si>
  <si>
    <t>50 N Applied Axial Force</t>
  </si>
  <si>
    <t>5 seconds soak time</t>
  </si>
  <si>
    <t>Tack strength of PPGBC-56 applied to four surfaces at room temperature</t>
  </si>
  <si>
    <t>Tack Strength of PPGBC-56 with 1 N of applied axial force at different temperatures tested in atmospheric conditions and aqueous conditions</t>
  </si>
  <si>
    <t>Dry Conditions</t>
  </si>
  <si>
    <t>Temperature (oC)</t>
  </si>
  <si>
    <t>1 N Applied Axial Force</t>
  </si>
  <si>
    <t>Aqueous Conditions</t>
  </si>
  <si>
    <t>50 um gap size</t>
  </si>
  <si>
    <t>&gt;50</t>
  </si>
  <si>
    <t>&gt;55</t>
  </si>
  <si>
    <t>Temperature 37 oC</t>
  </si>
  <si>
    <t>Temperature 20 oC</t>
  </si>
  <si>
    <t>Cohesive Failure</t>
  </si>
  <si>
    <t>Adhesive Failure</t>
  </si>
  <si>
    <t>N/A No Failure</t>
  </si>
  <si>
    <t>Varied Applied Axial Force</t>
  </si>
  <si>
    <t>Varied Temperature</t>
  </si>
  <si>
    <t xml:space="preserve">Tack Strength vs different applied axial pressure for PPGBC-56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</si>
</sst>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C00000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vertAlign val="superscript"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0" fillId="0" borderId="0" xfId="0" applyFill="1" applyBorder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1" fillId="0" borderId="1" xfId="0" applyFont="1" applyBorder="1"/>
    <xf numFmtId="0" fontId="0" fillId="0" borderId="2" xfId="0" applyBorder="1"/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0" fillId="0" borderId="5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horizontal="right" wrapText="1"/>
    </xf>
    <xf numFmtId="0" fontId="0" fillId="0" borderId="5" xfId="0" applyFill="1" applyBorder="1"/>
    <xf numFmtId="0" fontId="0" fillId="0" borderId="6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7" fillId="0" borderId="0" xfId="1" applyFont="1"/>
    <xf numFmtId="0" fontId="7" fillId="0" borderId="7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4" xfId="0" applyFont="1" applyBorder="1"/>
    <xf numFmtId="0" fontId="8" fillId="0" borderId="0" xfId="0" applyFont="1" applyBorder="1"/>
    <xf numFmtId="0" fontId="8" fillId="0" borderId="4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6" xfId="0" applyFont="1" applyBorder="1"/>
    <xf numFmtId="0" fontId="7" fillId="2" borderId="7" xfId="0" applyFont="1" applyFill="1" applyBorder="1"/>
    <xf numFmtId="0" fontId="8" fillId="2" borderId="1" xfId="0" applyFont="1" applyFill="1" applyBorder="1"/>
    <xf numFmtId="0" fontId="8" fillId="3" borderId="7" xfId="0" applyFont="1" applyFill="1" applyBorder="1"/>
    <xf numFmtId="0" fontId="8" fillId="3" borderId="1" xfId="0" applyFont="1" applyFill="1" applyBorder="1"/>
    <xf numFmtId="0" fontId="8" fillId="0" borderId="8" xfId="0" applyFont="1" applyBorder="1"/>
    <xf numFmtId="0" fontId="8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19"/>
  <sheetViews>
    <sheetView zoomScaleNormal="100" workbookViewId="0">
      <selection activeCell="G34" sqref="G33:G34"/>
    </sheetView>
  </sheetViews>
  <sheetFormatPr defaultRowHeight="16.5" x14ac:dyDescent="0.3"/>
  <cols>
    <col min="5" max="6" width="10.875" customWidth="1"/>
  </cols>
  <sheetData>
    <row r="7" spans="2:10" x14ac:dyDescent="0.3">
      <c r="B7" s="20" t="s">
        <v>6</v>
      </c>
    </row>
    <row r="10" spans="2:10" ht="17.25" thickBot="1" x14ac:dyDescent="0.35"/>
    <row r="11" spans="2:10" x14ac:dyDescent="0.3">
      <c r="C11" s="7" t="s">
        <v>7</v>
      </c>
      <c r="D11" s="8"/>
      <c r="E11" s="7" t="s">
        <v>8</v>
      </c>
      <c r="F11" s="8"/>
    </row>
    <row r="12" spans="2:10" x14ac:dyDescent="0.3">
      <c r="B12" s="5" t="s">
        <v>0</v>
      </c>
      <c r="C12" s="9" t="s">
        <v>9</v>
      </c>
      <c r="D12" s="10" t="s">
        <v>10</v>
      </c>
      <c r="E12" s="9" t="s">
        <v>9</v>
      </c>
      <c r="F12" s="10" t="s">
        <v>10</v>
      </c>
      <c r="G12" s="3" t="s">
        <v>1</v>
      </c>
      <c r="H12" s="3" t="s">
        <v>2</v>
      </c>
      <c r="I12" s="3" t="s">
        <v>3</v>
      </c>
      <c r="J12" s="3" t="s">
        <v>4</v>
      </c>
    </row>
    <row r="13" spans="2:10" x14ac:dyDescent="0.3">
      <c r="B13" s="4">
        <v>1</v>
      </c>
      <c r="C13" s="11">
        <v>100</v>
      </c>
      <c r="D13" s="12">
        <v>0</v>
      </c>
      <c r="E13" s="11">
        <v>100</v>
      </c>
      <c r="F13" s="12">
        <v>0</v>
      </c>
      <c r="G13" s="1" t="s">
        <v>5</v>
      </c>
      <c r="H13" s="1" t="s">
        <v>5</v>
      </c>
      <c r="I13" s="1" t="s">
        <v>5</v>
      </c>
      <c r="J13" s="1" t="s">
        <v>5</v>
      </c>
    </row>
    <row r="14" spans="2:10" x14ac:dyDescent="0.3">
      <c r="B14" s="2">
        <v>2</v>
      </c>
      <c r="C14" s="13">
        <v>90</v>
      </c>
      <c r="D14" s="14">
        <v>10</v>
      </c>
      <c r="E14" s="13">
        <v>92.59</v>
      </c>
      <c r="F14" s="14">
        <f>100-E14</f>
        <v>7.4099999999999966</v>
      </c>
      <c r="G14" s="1">
        <f>C14/D14</f>
        <v>9</v>
      </c>
      <c r="H14" s="1">
        <f>E14/F14</f>
        <v>12.495276653171397</v>
      </c>
      <c r="I14" s="1">
        <f>(G14^2)/H14</f>
        <v>6.482449508586237</v>
      </c>
      <c r="J14" s="1">
        <f>((G14)*(H14-1))/H14</f>
        <v>8.279727832379308</v>
      </c>
    </row>
    <row r="15" spans="2:10" x14ac:dyDescent="0.3">
      <c r="B15" s="2">
        <v>3</v>
      </c>
      <c r="C15" s="13">
        <v>70</v>
      </c>
      <c r="D15" s="14">
        <v>30</v>
      </c>
      <c r="E15" s="13">
        <v>79.36</v>
      </c>
      <c r="F15" s="14">
        <f>100-E15</f>
        <v>20.64</v>
      </c>
      <c r="G15" s="1">
        <f t="shared" ref="G15:G18" si="0">C15/D15</f>
        <v>2.3333333333333335</v>
      </c>
      <c r="H15" s="1">
        <f t="shared" ref="H15:H18" si="1">E15/F15</f>
        <v>3.8449612403100772</v>
      </c>
      <c r="I15" s="1">
        <f t="shared" ref="I15:I18" si="2">(G15^2)/H15</f>
        <v>1.4159946236559144</v>
      </c>
      <c r="J15" s="1">
        <f t="shared" ref="J15:J18" si="3">((G15)*(H15-1))/H15</f>
        <v>1.726478494623656</v>
      </c>
    </row>
    <row r="16" spans="2:10" x14ac:dyDescent="0.3">
      <c r="B16" s="2">
        <v>4</v>
      </c>
      <c r="C16" s="13">
        <v>50</v>
      </c>
      <c r="D16" s="14">
        <v>50</v>
      </c>
      <c r="E16" s="13">
        <v>63.36</v>
      </c>
      <c r="F16" s="14">
        <f>100-E16</f>
        <v>36.64</v>
      </c>
      <c r="G16" s="1">
        <f t="shared" si="0"/>
        <v>1</v>
      </c>
      <c r="H16" s="1">
        <f t="shared" si="1"/>
        <v>1.7292576419213974</v>
      </c>
      <c r="I16" s="1">
        <f t="shared" si="2"/>
        <v>0.57828282828282829</v>
      </c>
      <c r="J16" s="1">
        <f t="shared" si="3"/>
        <v>0.42171717171717171</v>
      </c>
    </row>
    <row r="17" spans="2:10" x14ac:dyDescent="0.3">
      <c r="B17" s="2">
        <v>5</v>
      </c>
      <c r="C17" s="13">
        <v>30</v>
      </c>
      <c r="D17" s="14">
        <v>70</v>
      </c>
      <c r="E17" s="17">
        <v>46.73</v>
      </c>
      <c r="F17" s="14">
        <f>100-E17</f>
        <v>53.27</v>
      </c>
      <c r="G17" s="1">
        <f t="shared" si="0"/>
        <v>0.42857142857142855</v>
      </c>
      <c r="H17" s="1">
        <f t="shared" si="1"/>
        <v>0.87722920968650264</v>
      </c>
      <c r="I17" s="1">
        <f t="shared" si="2"/>
        <v>0.20937910794533948</v>
      </c>
      <c r="J17" s="1">
        <f t="shared" si="3"/>
        <v>-5.9979823301030279E-2</v>
      </c>
    </row>
    <row r="18" spans="2:10" x14ac:dyDescent="0.3">
      <c r="B18" s="2">
        <v>6</v>
      </c>
      <c r="C18" s="13">
        <v>10</v>
      </c>
      <c r="D18" s="14">
        <v>90</v>
      </c>
      <c r="E18" s="13">
        <v>28.17</v>
      </c>
      <c r="F18" s="14">
        <f>100-E18</f>
        <v>71.83</v>
      </c>
      <c r="G18" s="1">
        <f t="shared" si="0"/>
        <v>0.1111111111111111</v>
      </c>
      <c r="H18" s="1">
        <f t="shared" si="1"/>
        <v>0.39217597104273982</v>
      </c>
      <c r="I18" s="1">
        <f t="shared" si="2"/>
        <v>3.147994758455059E-2</v>
      </c>
      <c r="J18" s="1">
        <f t="shared" si="3"/>
        <v>-0.1722084171498442</v>
      </c>
    </row>
    <row r="19" spans="2:10" ht="17.25" thickBot="1" x14ac:dyDescent="0.35">
      <c r="B19" s="6">
        <v>7</v>
      </c>
      <c r="C19" s="15">
        <v>0</v>
      </c>
      <c r="D19" s="16">
        <v>100</v>
      </c>
      <c r="E19" s="18">
        <v>0</v>
      </c>
      <c r="F19" s="19">
        <v>100</v>
      </c>
      <c r="G19" s="1" t="s">
        <v>5</v>
      </c>
      <c r="H19" s="1" t="s">
        <v>5</v>
      </c>
      <c r="I19" s="1" t="s">
        <v>5</v>
      </c>
      <c r="J19" s="1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2"/>
  <sheetViews>
    <sheetView workbookViewId="0">
      <selection activeCell="G21" sqref="G21"/>
    </sheetView>
  </sheetViews>
  <sheetFormatPr defaultRowHeight="16.5" x14ac:dyDescent="0.3"/>
  <cols>
    <col min="3" max="3" width="15.875" customWidth="1"/>
    <col min="7" max="7" width="16" customWidth="1"/>
    <col min="8" max="8" width="11.5" customWidth="1"/>
  </cols>
  <sheetData>
    <row r="3" spans="2:11" ht="18.75" x14ac:dyDescent="0.3">
      <c r="B3" s="23" t="s">
        <v>24</v>
      </c>
      <c r="C3" s="20"/>
      <c r="D3" s="20"/>
      <c r="E3" s="20"/>
      <c r="F3" s="20"/>
      <c r="G3" s="20"/>
      <c r="H3" s="20"/>
      <c r="I3" s="20"/>
      <c r="J3" s="20"/>
      <c r="K3" s="20"/>
    </row>
    <row r="5" spans="2:11" x14ac:dyDescent="0.3">
      <c r="D5" s="22" t="s">
        <v>26</v>
      </c>
    </row>
    <row r="6" spans="2:11" x14ac:dyDescent="0.3">
      <c r="C6" s="22" t="s">
        <v>11</v>
      </c>
      <c r="D6" s="22" t="s">
        <v>21</v>
      </c>
      <c r="E6" s="22" t="s">
        <v>22</v>
      </c>
      <c r="F6" s="22" t="s">
        <v>23</v>
      </c>
      <c r="G6" s="22" t="s">
        <v>12</v>
      </c>
      <c r="H6" s="22" t="s">
        <v>14</v>
      </c>
      <c r="I6" s="22"/>
    </row>
    <row r="7" spans="2:11" x14ac:dyDescent="0.3">
      <c r="C7" s="21" t="s">
        <v>15</v>
      </c>
      <c r="D7" s="21">
        <v>7.3</v>
      </c>
      <c r="E7" s="21">
        <v>6.4</v>
      </c>
      <c r="F7" s="21">
        <v>6.2</v>
      </c>
      <c r="G7" s="21">
        <f>AVERAGE(D7:F7)/2.54</f>
        <v>2.6115485564304461</v>
      </c>
      <c r="H7" s="21">
        <f>STDEV(D7:F7)/2.54</f>
        <v>0.23068760933394933</v>
      </c>
      <c r="I7" s="21"/>
    </row>
    <row r="8" spans="2:11" x14ac:dyDescent="0.3">
      <c r="C8" s="21" t="s">
        <v>16</v>
      </c>
      <c r="D8" s="21">
        <v>1.7</v>
      </c>
      <c r="E8" s="21">
        <v>2.2999999999999998</v>
      </c>
      <c r="F8" s="21">
        <v>1.9</v>
      </c>
      <c r="G8" s="21">
        <f>AVERAGE(D8:F8)/2.54</f>
        <v>0.77427821522309714</v>
      </c>
      <c r="H8" s="21">
        <f>STDEV(D8:F8)/2.54</f>
        <v>0.12027757729542854</v>
      </c>
      <c r="I8" s="21"/>
    </row>
    <row r="9" spans="2:11" x14ac:dyDescent="0.3">
      <c r="C9" s="21" t="s">
        <v>17</v>
      </c>
      <c r="D9" s="21">
        <v>2.5</v>
      </c>
      <c r="E9" s="21">
        <v>2.8</v>
      </c>
      <c r="F9" s="21">
        <v>1.9</v>
      </c>
      <c r="G9" s="21">
        <f t="shared" ref="G9:G10" si="0">AVERAGE(D9:F9)/2.54</f>
        <v>0.94488188976377951</v>
      </c>
      <c r="H9" s="21">
        <f>STDEV(D9:F9)/2.54</f>
        <v>0.18041636594314367</v>
      </c>
      <c r="I9" s="21"/>
    </row>
    <row r="10" spans="2:11" x14ac:dyDescent="0.3">
      <c r="C10" s="21" t="s">
        <v>18</v>
      </c>
      <c r="D10" s="21">
        <v>11.2</v>
      </c>
      <c r="E10" s="21">
        <v>12.9</v>
      </c>
      <c r="F10" s="21">
        <v>13.1</v>
      </c>
      <c r="G10" s="21">
        <f t="shared" si="0"/>
        <v>4.8818897637795278</v>
      </c>
      <c r="H10" s="21">
        <f>STDEV(D10:F10)/2.54</f>
        <v>0.41103568932718709</v>
      </c>
      <c r="I10" s="21"/>
    </row>
    <row r="11" spans="2:11" x14ac:dyDescent="0.3">
      <c r="C11" s="21" t="s">
        <v>19</v>
      </c>
      <c r="D11" s="21">
        <v>3.7</v>
      </c>
      <c r="E11" s="21">
        <v>3.83</v>
      </c>
      <c r="F11" s="21">
        <v>4.42</v>
      </c>
      <c r="G11" s="21">
        <f>AVERAGE(D11:F11)/1.9</f>
        <v>2.0964912280701755</v>
      </c>
      <c r="H11" s="21">
        <f>STDEV(D11:F11)/1.9</f>
        <v>0.20195261047839833</v>
      </c>
      <c r="I11" s="21"/>
    </row>
    <row r="12" spans="2:11" x14ac:dyDescent="0.3">
      <c r="C12" s="21" t="s">
        <v>20</v>
      </c>
      <c r="D12" s="21">
        <v>11.1</v>
      </c>
      <c r="E12" s="21">
        <v>9.1300000000000008</v>
      </c>
      <c r="F12" s="21">
        <v>11.37</v>
      </c>
      <c r="G12" s="21">
        <f>AVERAGE(D12:F12)/2.54</f>
        <v>4.1469816272965883</v>
      </c>
      <c r="H12" s="21">
        <f>STDEV(D12:F12)/2.54</f>
        <v>0.48141627536875686</v>
      </c>
      <c r="I12" s="21"/>
    </row>
  </sheetData>
  <pageMargins left="0.7" right="0.7" top="0.75" bottom="0.75" header="0.3" footer="0.3"/>
  <ignoredErrors>
    <ignoredError sqref="G11:H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topLeftCell="A4" workbookViewId="0">
      <selection activeCell="A27" sqref="A27"/>
    </sheetView>
  </sheetViews>
  <sheetFormatPr defaultRowHeight="16.5" x14ac:dyDescent="0.3"/>
  <cols>
    <col min="1" max="1" width="24.25" customWidth="1"/>
    <col min="3" max="3" width="13" customWidth="1"/>
    <col min="4" max="4" width="14.5" customWidth="1"/>
    <col min="5" max="5" width="15.25" customWidth="1"/>
    <col min="6" max="6" width="12.875" customWidth="1"/>
    <col min="7" max="7" width="17.5" customWidth="1"/>
  </cols>
  <sheetData>
    <row r="3" spans="1:7" x14ac:dyDescent="0.3">
      <c r="A3" s="23" t="s">
        <v>49</v>
      </c>
    </row>
    <row r="7" spans="1:7" x14ac:dyDescent="0.3">
      <c r="A7" s="21"/>
      <c r="B7" s="21"/>
      <c r="C7" s="21"/>
      <c r="D7" s="21"/>
      <c r="E7" s="21"/>
      <c r="F7" s="21"/>
      <c r="G7" s="21"/>
    </row>
    <row r="8" spans="1:7" x14ac:dyDescent="0.3">
      <c r="A8" s="21"/>
      <c r="B8" s="21"/>
      <c r="C8" s="21"/>
      <c r="D8" s="22" t="s">
        <v>38</v>
      </c>
      <c r="E8" s="22" t="s">
        <v>39</v>
      </c>
      <c r="F8" s="22" t="s">
        <v>40</v>
      </c>
      <c r="G8" s="22" t="s">
        <v>25</v>
      </c>
    </row>
    <row r="9" spans="1:7" x14ac:dyDescent="0.3">
      <c r="A9" s="21"/>
      <c r="B9" s="21"/>
      <c r="C9" s="22" t="s">
        <v>21</v>
      </c>
      <c r="D9" s="21">
        <v>37.1</v>
      </c>
      <c r="E9" s="21">
        <v>44.8</v>
      </c>
      <c r="F9" s="21">
        <v>45.9</v>
      </c>
      <c r="G9" s="21">
        <v>24.6</v>
      </c>
    </row>
    <row r="10" spans="1:7" x14ac:dyDescent="0.3">
      <c r="A10" s="21"/>
      <c r="B10" s="21"/>
      <c r="C10" s="22" t="s">
        <v>22</v>
      </c>
      <c r="D10" s="21">
        <v>41.2</v>
      </c>
      <c r="E10" s="21">
        <v>38.5</v>
      </c>
      <c r="F10" s="21">
        <v>41.4</v>
      </c>
      <c r="G10" s="21">
        <v>27.1</v>
      </c>
    </row>
    <row r="11" spans="1:7" x14ac:dyDescent="0.3">
      <c r="A11" s="21"/>
      <c r="B11" s="21"/>
      <c r="C11" s="22" t="s">
        <v>23</v>
      </c>
      <c r="D11" s="21">
        <v>45.8</v>
      </c>
      <c r="E11" s="21">
        <v>42.1</v>
      </c>
      <c r="F11" s="21">
        <v>34.1</v>
      </c>
      <c r="G11" s="21">
        <v>29.4</v>
      </c>
    </row>
    <row r="12" spans="1:7" x14ac:dyDescent="0.3">
      <c r="A12" s="21"/>
      <c r="B12" s="21"/>
      <c r="C12" s="22" t="s">
        <v>28</v>
      </c>
      <c r="D12" s="21">
        <f>AVERAGE(D9:D11)</f>
        <v>41.366666666666667</v>
      </c>
      <c r="E12" s="21">
        <f t="shared" ref="E12:G12" si="0">AVERAGE(E9:E11)</f>
        <v>41.800000000000004</v>
      </c>
      <c r="F12" s="21">
        <f t="shared" si="0"/>
        <v>40.466666666666669</v>
      </c>
      <c r="G12" s="21">
        <f t="shared" si="0"/>
        <v>27.033333333333331</v>
      </c>
    </row>
    <row r="13" spans="1:7" x14ac:dyDescent="0.3">
      <c r="A13" s="21"/>
      <c r="B13" s="21"/>
      <c r="C13" s="22" t="s">
        <v>13</v>
      </c>
      <c r="D13" s="21">
        <f>STDEV(D9:D12)</f>
        <v>3.5537148012873621</v>
      </c>
      <c r="E13" s="21">
        <f t="shared" ref="E13:G13" si="1">STDEV(E9:E12)</f>
        <v>2.5806975801127874</v>
      </c>
      <c r="F13" s="21">
        <f t="shared" si="1"/>
        <v>4.8623268321064241</v>
      </c>
      <c r="G13" s="21">
        <f t="shared" si="1"/>
        <v>1.9601587237318863</v>
      </c>
    </row>
    <row r="14" spans="1:7" x14ac:dyDescent="0.3">
      <c r="A14" s="21"/>
      <c r="B14" s="21"/>
      <c r="C14" s="22" t="s">
        <v>41</v>
      </c>
      <c r="D14" s="21" t="s">
        <v>42</v>
      </c>
      <c r="E14" s="21" t="s">
        <v>42</v>
      </c>
      <c r="F14" s="21" t="s">
        <v>42</v>
      </c>
      <c r="G14" s="21" t="s">
        <v>43</v>
      </c>
    </row>
    <row r="15" spans="1:7" x14ac:dyDescent="0.3">
      <c r="A15" s="21"/>
      <c r="B15" s="21"/>
      <c r="C15" s="21"/>
      <c r="D15" s="21"/>
      <c r="E15" s="21"/>
      <c r="F15" s="21"/>
      <c r="G15" s="21"/>
    </row>
    <row r="16" spans="1:7" x14ac:dyDescent="0.3">
      <c r="A16" s="22" t="s">
        <v>44</v>
      </c>
      <c r="B16" s="21"/>
      <c r="C16" s="21"/>
      <c r="D16" s="21"/>
      <c r="E16" s="21"/>
      <c r="F16" s="21"/>
      <c r="G16" s="21"/>
    </row>
    <row r="17" spans="1:7" x14ac:dyDescent="0.3">
      <c r="A17" s="21" t="s">
        <v>47</v>
      </c>
      <c r="B17" s="21"/>
      <c r="C17" s="21"/>
      <c r="D17" s="21"/>
      <c r="E17" s="21"/>
      <c r="F17" s="21"/>
      <c r="G17" s="21"/>
    </row>
    <row r="18" spans="1:7" x14ac:dyDescent="0.3">
      <c r="A18" s="21" t="s">
        <v>48</v>
      </c>
      <c r="B18" s="21"/>
      <c r="C18" s="21"/>
      <c r="D18" s="21"/>
      <c r="E18" s="21"/>
      <c r="F18" s="21"/>
      <c r="G18" s="21"/>
    </row>
    <row r="19" spans="1:7" x14ac:dyDescent="0.3">
      <c r="A19" s="21" t="s">
        <v>45</v>
      </c>
      <c r="B19" s="21"/>
      <c r="C19" s="21"/>
      <c r="D19" s="21"/>
      <c r="E19" s="21"/>
      <c r="F19" s="21"/>
      <c r="G19" s="21"/>
    </row>
    <row r="20" spans="1:7" x14ac:dyDescent="0.3">
      <c r="A20" s="21" t="s">
        <v>46</v>
      </c>
      <c r="B20" s="21"/>
      <c r="C20" s="21"/>
      <c r="D20" s="21"/>
      <c r="E20" s="21"/>
      <c r="F20" s="21"/>
      <c r="G20" s="21"/>
    </row>
    <row r="21" spans="1:7" x14ac:dyDescent="0.3">
      <c r="A21" s="21" t="s">
        <v>55</v>
      </c>
      <c r="B21" s="21"/>
      <c r="C21" s="21"/>
      <c r="D21" s="21"/>
      <c r="E21" s="21"/>
      <c r="F21" s="21"/>
      <c r="G21" s="21"/>
    </row>
    <row r="22" spans="1:7" x14ac:dyDescent="0.3">
      <c r="A22" s="21"/>
      <c r="B22" s="21"/>
      <c r="C22" s="21"/>
      <c r="D22" s="21"/>
      <c r="E22" s="21"/>
      <c r="F22" s="21"/>
      <c r="G22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workbookViewId="0">
      <selection activeCell="E28" sqref="E28"/>
    </sheetView>
  </sheetViews>
  <sheetFormatPr defaultRowHeight="15" x14ac:dyDescent="0.25"/>
  <cols>
    <col min="1" max="2" width="9" style="21"/>
    <col min="3" max="3" width="19.75" style="21" customWidth="1"/>
    <col min="4" max="16384" width="9" style="21"/>
  </cols>
  <sheetData>
    <row r="3" spans="1:8" ht="15.75" x14ac:dyDescent="0.25">
      <c r="B3" s="23" t="s">
        <v>50</v>
      </c>
    </row>
    <row r="7" spans="1:8" ht="15.75" thickBot="1" x14ac:dyDescent="0.3"/>
    <row r="8" spans="1:8" x14ac:dyDescent="0.25">
      <c r="A8" s="37" t="s">
        <v>51</v>
      </c>
      <c r="B8" s="36"/>
      <c r="C8" s="26"/>
      <c r="D8" s="26"/>
      <c r="E8" s="26"/>
      <c r="F8" s="26"/>
      <c r="G8" s="26"/>
      <c r="H8" s="27"/>
    </row>
    <row r="9" spans="1:8" x14ac:dyDescent="0.25">
      <c r="A9" s="28"/>
      <c r="B9" s="29"/>
      <c r="C9" s="29"/>
      <c r="D9" s="29"/>
      <c r="E9" s="29"/>
      <c r="F9" s="29"/>
      <c r="G9" s="29"/>
      <c r="H9" s="30"/>
    </row>
    <row r="10" spans="1:8" x14ac:dyDescent="0.25">
      <c r="A10" s="28"/>
      <c r="B10" s="29"/>
      <c r="C10" s="31" t="s">
        <v>52</v>
      </c>
      <c r="D10" s="31">
        <v>20</v>
      </c>
      <c r="E10" s="31">
        <v>25</v>
      </c>
      <c r="F10" s="31">
        <v>37</v>
      </c>
      <c r="G10" s="31">
        <v>50</v>
      </c>
      <c r="H10" s="32">
        <v>100</v>
      </c>
    </row>
    <row r="11" spans="1:8" x14ac:dyDescent="0.25">
      <c r="A11" s="28"/>
      <c r="B11" s="29"/>
      <c r="C11" s="31" t="s">
        <v>21</v>
      </c>
      <c r="D11" s="29">
        <v>10.9</v>
      </c>
      <c r="E11" s="29">
        <v>9.1999999999999993</v>
      </c>
      <c r="F11" s="29">
        <v>23.358740000000001</v>
      </c>
      <c r="G11" s="29">
        <v>10.1</v>
      </c>
      <c r="H11" s="30">
        <v>3.3</v>
      </c>
    </row>
    <row r="12" spans="1:8" x14ac:dyDescent="0.25">
      <c r="A12" s="28"/>
      <c r="B12" s="29"/>
      <c r="C12" s="31" t="s">
        <v>22</v>
      </c>
      <c r="D12" s="29">
        <v>6.7</v>
      </c>
      <c r="E12" s="29">
        <v>7.1</v>
      </c>
      <c r="F12" s="29">
        <v>35.677170000000004</v>
      </c>
      <c r="G12" s="29">
        <v>7.5</v>
      </c>
      <c r="H12" s="30">
        <v>3.6</v>
      </c>
    </row>
    <row r="13" spans="1:8" x14ac:dyDescent="0.25">
      <c r="A13" s="28"/>
      <c r="B13" s="29"/>
      <c r="C13" s="31" t="s">
        <v>23</v>
      </c>
      <c r="D13" s="29">
        <v>9.4</v>
      </c>
      <c r="E13" s="29">
        <v>10.8</v>
      </c>
      <c r="F13" s="29">
        <v>32.325180000000003</v>
      </c>
      <c r="G13" s="29">
        <v>11.2</v>
      </c>
      <c r="H13" s="30">
        <v>3.1</v>
      </c>
    </row>
    <row r="14" spans="1:8" x14ac:dyDescent="0.25">
      <c r="A14" s="28"/>
      <c r="B14" s="29"/>
      <c r="C14" s="31" t="s">
        <v>28</v>
      </c>
      <c r="D14" s="29">
        <f>AVERAGE(D11:D13)</f>
        <v>9</v>
      </c>
      <c r="E14" s="29">
        <f>AVERAGE(E11:E13)</f>
        <v>9.0333333333333332</v>
      </c>
      <c r="F14" s="29">
        <f t="shared" ref="F14:H14" si="0">AVERAGE(F11:F13)</f>
        <v>30.453696666666669</v>
      </c>
      <c r="G14" s="29">
        <f>AVERAGE(G11:G13)</f>
        <v>9.6</v>
      </c>
      <c r="H14" s="30">
        <f t="shared" si="0"/>
        <v>3.3333333333333335</v>
      </c>
    </row>
    <row r="15" spans="1:8" ht="15.75" thickBot="1" x14ac:dyDescent="0.3">
      <c r="A15" s="33"/>
      <c r="B15" s="34"/>
      <c r="C15" s="40" t="s">
        <v>13</v>
      </c>
      <c r="D15" s="34">
        <f>STDEV(D11:D13)</f>
        <v>2.1283796653792764</v>
      </c>
      <c r="E15" s="34">
        <f>STDEV(E11:E13)</f>
        <v>1.8556220879622436</v>
      </c>
      <c r="F15" s="34">
        <v>5.2</v>
      </c>
      <c r="G15" s="34">
        <f t="shared" ref="G15:H15" si="1">STDEV(G11:G13)</f>
        <v>1.8999999999999961</v>
      </c>
      <c r="H15" s="35">
        <f t="shared" si="1"/>
        <v>0.25166114784235832</v>
      </c>
    </row>
    <row r="16" spans="1:8" x14ac:dyDescent="0.25">
      <c r="A16" s="29"/>
      <c r="B16" s="29"/>
      <c r="C16" s="29"/>
      <c r="D16" s="29"/>
      <c r="E16" s="29"/>
      <c r="F16" s="29"/>
      <c r="G16" s="29"/>
      <c r="H16" s="29"/>
    </row>
    <row r="17" spans="1:8" ht="15.75" thickBot="1" x14ac:dyDescent="0.3">
      <c r="A17" s="29"/>
      <c r="B17" s="29"/>
      <c r="C17" s="29"/>
      <c r="D17" s="29"/>
      <c r="E17" s="29"/>
      <c r="F17" s="29"/>
      <c r="G17" s="29"/>
      <c r="H17" s="29"/>
    </row>
    <row r="18" spans="1:8" x14ac:dyDescent="0.25">
      <c r="A18" s="39" t="s">
        <v>54</v>
      </c>
      <c r="B18" s="38"/>
      <c r="C18" s="26"/>
      <c r="D18" s="26"/>
      <c r="E18" s="26"/>
      <c r="F18" s="26"/>
      <c r="G18" s="26"/>
      <c r="H18" s="27"/>
    </row>
    <row r="19" spans="1:8" x14ac:dyDescent="0.25">
      <c r="A19" s="28"/>
      <c r="B19" s="29"/>
      <c r="C19" s="31" t="s">
        <v>52</v>
      </c>
      <c r="D19" s="31">
        <v>20</v>
      </c>
      <c r="E19" s="31">
        <v>25</v>
      </c>
      <c r="F19" s="31">
        <v>37</v>
      </c>
      <c r="G19" s="31">
        <v>50</v>
      </c>
      <c r="H19" s="32">
        <v>100</v>
      </c>
    </row>
    <row r="20" spans="1:8" x14ac:dyDescent="0.25">
      <c r="A20" s="28"/>
      <c r="B20" s="29"/>
      <c r="C20" s="31" t="s">
        <v>21</v>
      </c>
      <c r="D20" s="29">
        <v>3.7</v>
      </c>
      <c r="E20" s="29">
        <v>6.2</v>
      </c>
      <c r="F20" s="29">
        <v>11.47</v>
      </c>
      <c r="G20" s="29">
        <v>5</v>
      </c>
      <c r="H20" s="30">
        <v>3.1</v>
      </c>
    </row>
    <row r="21" spans="1:8" x14ac:dyDescent="0.25">
      <c r="A21" s="28"/>
      <c r="B21" s="29"/>
      <c r="C21" s="31" t="s">
        <v>22</v>
      </c>
      <c r="D21" s="29">
        <v>4.3</v>
      </c>
      <c r="E21" s="29">
        <v>5.1369999999999996</v>
      </c>
      <c r="F21" s="29">
        <v>11.43</v>
      </c>
      <c r="G21" s="29">
        <v>6.96</v>
      </c>
      <c r="H21" s="30">
        <v>1.4</v>
      </c>
    </row>
    <row r="22" spans="1:8" x14ac:dyDescent="0.25">
      <c r="A22" s="28"/>
      <c r="B22" s="29"/>
      <c r="C22" s="31" t="s">
        <v>23</v>
      </c>
      <c r="D22" s="29">
        <v>3.4</v>
      </c>
      <c r="E22" s="29">
        <v>5.14</v>
      </c>
      <c r="F22" s="29">
        <v>13.95</v>
      </c>
      <c r="G22" s="29">
        <v>4.67</v>
      </c>
      <c r="H22" s="30">
        <v>2.59</v>
      </c>
    </row>
    <row r="23" spans="1:8" x14ac:dyDescent="0.25">
      <c r="A23" s="28"/>
      <c r="B23" s="29"/>
      <c r="C23" s="31" t="s">
        <v>28</v>
      </c>
      <c r="D23" s="29">
        <f>AVERAGE(D20:D22)</f>
        <v>3.8000000000000003</v>
      </c>
      <c r="E23" s="29">
        <f>AVERAGE(E20:E22)</f>
        <v>5.4923333333333337</v>
      </c>
      <c r="F23" s="29">
        <f>AVERAGE(F20:F22)</f>
        <v>12.283333333333331</v>
      </c>
      <c r="G23" s="29">
        <f>AVERAGE(G20:G22)</f>
        <v>5.5433333333333339</v>
      </c>
      <c r="H23" s="30">
        <f>AVERAGE(H20:H22)</f>
        <v>2.3633333333333333</v>
      </c>
    </row>
    <row r="24" spans="1:8" ht="15.75" thickBot="1" x14ac:dyDescent="0.3">
      <c r="A24" s="33"/>
      <c r="B24" s="34"/>
      <c r="C24" s="40" t="s">
        <v>13</v>
      </c>
      <c r="D24" s="34">
        <f>STDEV(D20:D22)</f>
        <v>0.45825756949558388</v>
      </c>
      <c r="E24" s="34">
        <f>STDEV(E20:E22)</f>
        <v>0.61285914640587169</v>
      </c>
      <c r="F24" s="34">
        <f>STDEV(F20:F22)</f>
        <v>1.4435142303882329</v>
      </c>
      <c r="G24" s="34">
        <f>STDEV(G20:G22)</f>
        <v>1.2379149136080834</v>
      </c>
      <c r="H24" s="35">
        <f>STDEV(H20:H22)</f>
        <v>0.87237224470597052</v>
      </c>
    </row>
    <row r="26" spans="1:8" x14ac:dyDescent="0.25">
      <c r="A26" s="22" t="s">
        <v>44</v>
      </c>
    </row>
    <row r="27" spans="1:8" x14ac:dyDescent="0.25">
      <c r="A27" s="21" t="s">
        <v>53</v>
      </c>
    </row>
    <row r="28" spans="1:8" x14ac:dyDescent="0.25">
      <c r="A28" s="21" t="s">
        <v>48</v>
      </c>
    </row>
    <row r="29" spans="1:8" x14ac:dyDescent="0.25">
      <c r="A29" s="21" t="s">
        <v>45</v>
      </c>
    </row>
  </sheetData>
  <pageMargins left="0.7" right="0.7" top="0.75" bottom="0.75" header="0.3" footer="0.3"/>
  <ignoredErrors>
    <ignoredError sqref="D14:H14 D15:E15 G15:H15 D23:H2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4"/>
  <sheetViews>
    <sheetView tabSelected="1" workbookViewId="0">
      <selection activeCell="D34" sqref="D34"/>
    </sheetView>
  </sheetViews>
  <sheetFormatPr defaultRowHeight="15" x14ac:dyDescent="0.25"/>
  <cols>
    <col min="1" max="3" width="9" style="21"/>
    <col min="4" max="4" width="16.875" style="21" customWidth="1"/>
    <col min="5" max="16384" width="9" style="21"/>
  </cols>
  <sheetData>
    <row r="4" spans="2:11" ht="15.75" x14ac:dyDescent="0.25">
      <c r="B4" s="23" t="s">
        <v>65</v>
      </c>
    </row>
    <row r="11" spans="2:11" ht="15.75" thickBot="1" x14ac:dyDescent="0.3"/>
    <row r="12" spans="2:11" x14ac:dyDescent="0.25">
      <c r="B12" s="41" t="s">
        <v>59</v>
      </c>
      <c r="C12" s="26"/>
      <c r="D12" s="26"/>
      <c r="E12" s="26"/>
      <c r="F12" s="26"/>
      <c r="G12" s="26"/>
      <c r="H12" s="26"/>
      <c r="I12" s="26"/>
      <c r="J12" s="26"/>
      <c r="K12" s="27"/>
    </row>
    <row r="13" spans="2:11" x14ac:dyDescent="0.25">
      <c r="B13" s="28"/>
      <c r="C13" s="29"/>
      <c r="D13" s="29"/>
      <c r="E13" s="29"/>
      <c r="F13" s="29"/>
      <c r="G13" s="29"/>
      <c r="H13" s="29"/>
      <c r="I13" s="29"/>
      <c r="J13" s="29"/>
      <c r="K13" s="30"/>
    </row>
    <row r="14" spans="2:11" x14ac:dyDescent="0.25">
      <c r="B14" s="28"/>
      <c r="C14" s="29"/>
      <c r="D14" s="31" t="s">
        <v>27</v>
      </c>
      <c r="E14" s="31" t="s">
        <v>21</v>
      </c>
      <c r="F14" s="31" t="s">
        <v>22</v>
      </c>
      <c r="G14" s="31" t="s">
        <v>23</v>
      </c>
      <c r="H14" s="31" t="s">
        <v>28</v>
      </c>
      <c r="I14" s="31" t="s">
        <v>13</v>
      </c>
      <c r="J14" s="31" t="s">
        <v>41</v>
      </c>
      <c r="K14" s="30"/>
    </row>
    <row r="15" spans="2:11" x14ac:dyDescent="0.25">
      <c r="B15" s="28"/>
      <c r="C15" s="29"/>
      <c r="D15" s="31">
        <v>0.5</v>
      </c>
      <c r="E15" s="29">
        <v>1.095</v>
      </c>
      <c r="F15" s="29">
        <v>1.3</v>
      </c>
      <c r="G15" s="29">
        <v>2.1</v>
      </c>
      <c r="H15" s="29">
        <f>AVERAGE(E15:G15)</f>
        <v>1.4983333333333333</v>
      </c>
      <c r="I15" s="29">
        <f>STDEV(E15:G15)</f>
        <v>0.53104456812336687</v>
      </c>
      <c r="J15" s="29" t="s">
        <v>61</v>
      </c>
      <c r="K15" s="30"/>
    </row>
    <row r="16" spans="2:11" x14ac:dyDescent="0.25">
      <c r="B16" s="28"/>
      <c r="C16" s="29"/>
      <c r="D16" s="31">
        <v>1</v>
      </c>
      <c r="E16" s="29">
        <v>10.9</v>
      </c>
      <c r="F16" s="29">
        <v>6.7</v>
      </c>
      <c r="G16" s="29">
        <v>9.4</v>
      </c>
      <c r="H16" s="29">
        <f>AVERAGE(E16:G16)</f>
        <v>9</v>
      </c>
      <c r="I16" s="29">
        <f>STDEV(E16:G16)</f>
        <v>2.1283796653792764</v>
      </c>
      <c r="J16" s="29" t="s">
        <v>61</v>
      </c>
      <c r="K16" s="30"/>
    </row>
    <row r="17" spans="1:11" x14ac:dyDescent="0.25">
      <c r="B17" s="28"/>
      <c r="C17" s="29"/>
      <c r="D17" s="31">
        <v>5</v>
      </c>
      <c r="E17" s="29">
        <v>17.2</v>
      </c>
      <c r="F17" s="29">
        <v>15.1</v>
      </c>
      <c r="G17" s="29">
        <v>20.100000000000001</v>
      </c>
      <c r="H17" s="29">
        <f>AVERAGE(E17:G17)</f>
        <v>17.466666666666665</v>
      </c>
      <c r="I17" s="29">
        <f>STDEV(E17:G17)</f>
        <v>2.5106440076867411</v>
      </c>
      <c r="J17" s="29" t="s">
        <v>61</v>
      </c>
      <c r="K17" s="30"/>
    </row>
    <row r="18" spans="1:11" x14ac:dyDescent="0.25">
      <c r="B18" s="28"/>
      <c r="C18" s="29"/>
      <c r="D18" s="31">
        <v>20</v>
      </c>
      <c r="E18" s="29">
        <v>23.7</v>
      </c>
      <c r="F18" s="29">
        <v>25.1</v>
      </c>
      <c r="G18" s="29">
        <v>26.3</v>
      </c>
      <c r="H18" s="29">
        <f>AVERAGE(E18:G18)</f>
        <v>25.033333333333331</v>
      </c>
      <c r="I18" s="29">
        <f>STDEV(E18:G18)</f>
        <v>1.301281419729543</v>
      </c>
      <c r="J18" s="29" t="s">
        <v>61</v>
      </c>
      <c r="K18" s="30"/>
    </row>
    <row r="19" spans="1:11" ht="15.75" thickBot="1" x14ac:dyDescent="0.3">
      <c r="B19" s="33"/>
      <c r="C19" s="34"/>
      <c r="D19" s="40">
        <v>50</v>
      </c>
      <c r="E19" s="34" t="s">
        <v>56</v>
      </c>
      <c r="F19" s="34" t="s">
        <v>56</v>
      </c>
      <c r="G19" s="34" t="s">
        <v>56</v>
      </c>
      <c r="H19" s="34" t="s">
        <v>57</v>
      </c>
      <c r="I19" s="34" t="s">
        <v>5</v>
      </c>
      <c r="J19" s="34" t="s">
        <v>62</v>
      </c>
      <c r="K19" s="35"/>
    </row>
    <row r="20" spans="1:11" ht="15.75" thickBot="1" x14ac:dyDescent="0.3"/>
    <row r="21" spans="1:11" x14ac:dyDescent="0.25">
      <c r="B21" s="41" t="s">
        <v>58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x14ac:dyDescent="0.25">
      <c r="B22" s="28"/>
      <c r="C22" s="29"/>
      <c r="D22" s="31" t="s">
        <v>27</v>
      </c>
      <c r="E22" s="31" t="s">
        <v>21</v>
      </c>
      <c r="F22" s="31" t="s">
        <v>22</v>
      </c>
      <c r="G22" s="31" t="s">
        <v>23</v>
      </c>
      <c r="H22" s="31" t="s">
        <v>28</v>
      </c>
      <c r="I22" s="31" t="s">
        <v>13</v>
      </c>
      <c r="J22" s="31" t="s">
        <v>41</v>
      </c>
      <c r="K22" s="30"/>
    </row>
    <row r="23" spans="1:11" x14ac:dyDescent="0.25">
      <c r="B23" s="28"/>
      <c r="C23" s="29"/>
      <c r="D23" s="31">
        <v>0.5</v>
      </c>
      <c r="E23" s="29">
        <v>29.8</v>
      </c>
      <c r="F23" s="29">
        <v>34.200000000000003</v>
      </c>
      <c r="G23" s="29">
        <v>33.1</v>
      </c>
      <c r="H23" s="29">
        <f>AVERAGE(E23:G23)</f>
        <v>32.366666666666667</v>
      </c>
      <c r="I23" s="29">
        <f>STDEV(E23:G23)</f>
        <v>2.2898325994127466</v>
      </c>
      <c r="J23" s="29" t="s">
        <v>60</v>
      </c>
      <c r="K23" s="30"/>
    </row>
    <row r="24" spans="1:11" x14ac:dyDescent="0.25">
      <c r="B24" s="28"/>
      <c r="C24" s="29"/>
      <c r="D24" s="31">
        <v>1</v>
      </c>
      <c r="E24" s="29">
        <v>35.9</v>
      </c>
      <c r="F24" s="29">
        <v>29.7</v>
      </c>
      <c r="G24" s="29">
        <v>32.700000000000003</v>
      </c>
      <c r="H24" s="29">
        <f>AVERAGE(E24:G24)</f>
        <v>32.766666666666666</v>
      </c>
      <c r="I24" s="29">
        <f>STDEV(E24:G24)</f>
        <v>3.1005375877955959</v>
      </c>
      <c r="J24" s="29" t="s">
        <v>60</v>
      </c>
      <c r="K24" s="30"/>
    </row>
    <row r="25" spans="1:11" x14ac:dyDescent="0.25">
      <c r="B25" s="28"/>
      <c r="C25" s="29"/>
      <c r="D25" s="31">
        <v>5</v>
      </c>
      <c r="E25" s="29">
        <v>31.1</v>
      </c>
      <c r="F25" s="29">
        <v>29.9</v>
      </c>
      <c r="G25" s="29">
        <v>33.4</v>
      </c>
      <c r="H25" s="29">
        <f>AVERAGE(E25:G25)</f>
        <v>31.466666666666669</v>
      </c>
      <c r="I25" s="29">
        <f>STDEV(E25:G25)</f>
        <v>1.7785762095938797</v>
      </c>
      <c r="J25" s="29" t="s">
        <v>60</v>
      </c>
      <c r="K25" s="30"/>
    </row>
    <row r="26" spans="1:11" x14ac:dyDescent="0.25">
      <c r="B26" s="28"/>
      <c r="C26" s="29"/>
      <c r="D26" s="31">
        <v>20</v>
      </c>
      <c r="E26" s="29">
        <v>31.5</v>
      </c>
      <c r="F26" s="29">
        <v>37.799999999999997</v>
      </c>
      <c r="G26" s="29">
        <v>30.6</v>
      </c>
      <c r="H26" s="29">
        <f>AVERAGE(E26:G26)</f>
        <v>33.300000000000004</v>
      </c>
      <c r="I26" s="29">
        <f>STDEV(E26:G26)</f>
        <v>3.9230090491866041</v>
      </c>
      <c r="J26" s="29" t="s">
        <v>60</v>
      </c>
      <c r="K26" s="30"/>
    </row>
    <row r="27" spans="1:11" ht="15.75" thickBot="1" x14ac:dyDescent="0.3">
      <c r="B27" s="33"/>
      <c r="C27" s="34"/>
      <c r="D27" s="40">
        <v>50</v>
      </c>
      <c r="E27" s="34">
        <v>35.1</v>
      </c>
      <c r="F27" s="34">
        <v>38</v>
      </c>
      <c r="G27" s="34">
        <v>40.1</v>
      </c>
      <c r="H27" s="34">
        <f>AVERAGE(E27:G27)</f>
        <v>37.733333333333327</v>
      </c>
      <c r="I27" s="34">
        <f>STDEV(E27:G27)</f>
        <v>2.5106440076867393</v>
      </c>
      <c r="J27" s="34" t="s">
        <v>60</v>
      </c>
      <c r="K27" s="35"/>
    </row>
    <row r="30" spans="1:11" x14ac:dyDescent="0.25">
      <c r="A30" s="22" t="s">
        <v>44</v>
      </c>
    </row>
    <row r="31" spans="1:11" x14ac:dyDescent="0.25">
      <c r="A31" s="21" t="s">
        <v>63</v>
      </c>
    </row>
    <row r="32" spans="1:11" x14ac:dyDescent="0.25">
      <c r="A32" s="21" t="s">
        <v>48</v>
      </c>
    </row>
    <row r="33" spans="1:1" x14ac:dyDescent="0.25">
      <c r="A33" s="21" t="s">
        <v>45</v>
      </c>
    </row>
    <row r="34" spans="1:1" x14ac:dyDescent="0.25">
      <c r="A34" s="21" t="s">
        <v>64</v>
      </c>
    </row>
  </sheetData>
  <pageMargins left="0.7" right="0.7" top="0.75" bottom="0.75" header="0.3" footer="0.3"/>
  <pageSetup orientation="portrait" r:id="rId1"/>
  <ignoredErrors>
    <ignoredError sqref="H15:H16 I15:I18 H17:H18 H23:H27 I23:I2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31"/>
  <sheetViews>
    <sheetView zoomScale="70" zoomScaleNormal="70" workbookViewId="0">
      <selection activeCell="C27" sqref="C27"/>
    </sheetView>
  </sheetViews>
  <sheetFormatPr defaultRowHeight="16.5" x14ac:dyDescent="0.3"/>
  <cols>
    <col min="3" max="3" width="19.625" customWidth="1"/>
    <col min="4" max="4" width="19.125" customWidth="1"/>
    <col min="5" max="5" width="16.125" customWidth="1"/>
    <col min="6" max="6" width="20.75" customWidth="1"/>
    <col min="7" max="7" width="16.75" customWidth="1"/>
    <col min="8" max="8" width="19.875" customWidth="1"/>
    <col min="9" max="9" width="15.125" customWidth="1"/>
    <col min="10" max="10" width="18" customWidth="1"/>
    <col min="11" max="11" width="16.125" customWidth="1"/>
    <col min="12" max="12" width="17.875" customWidth="1"/>
    <col min="13" max="13" width="16.125" customWidth="1"/>
    <col min="14" max="14" width="17.75" customWidth="1"/>
    <col min="15" max="15" width="16.25" customWidth="1"/>
  </cols>
  <sheetData>
    <row r="4" spans="2:15" x14ac:dyDescent="0.3">
      <c r="B4" s="24" t="s">
        <v>37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2:15" x14ac:dyDescent="0.3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2:15" x14ac:dyDescent="0.3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15" x14ac:dyDescent="0.3">
      <c r="B7" s="21"/>
      <c r="C7" s="22"/>
      <c r="D7" s="22" t="s">
        <v>15</v>
      </c>
      <c r="E7" s="22"/>
      <c r="F7" s="22" t="s">
        <v>16</v>
      </c>
      <c r="G7" s="22"/>
      <c r="H7" s="22" t="s">
        <v>34</v>
      </c>
      <c r="I7" s="22"/>
      <c r="J7" s="22" t="s">
        <v>18</v>
      </c>
      <c r="K7" s="22"/>
      <c r="L7" s="22" t="s">
        <v>35</v>
      </c>
      <c r="M7" s="22"/>
      <c r="N7" s="22" t="s">
        <v>36</v>
      </c>
      <c r="O7" s="22"/>
    </row>
    <row r="8" spans="2:15" x14ac:dyDescent="0.3">
      <c r="B8" s="21"/>
      <c r="C8" s="22" t="s">
        <v>29</v>
      </c>
      <c r="D8" s="22" t="s">
        <v>32</v>
      </c>
      <c r="E8" s="22" t="s">
        <v>33</v>
      </c>
      <c r="F8" s="22" t="s">
        <v>32</v>
      </c>
      <c r="G8" s="22" t="s">
        <v>33</v>
      </c>
      <c r="H8" s="22" t="s">
        <v>32</v>
      </c>
      <c r="I8" s="22" t="s">
        <v>33</v>
      </c>
      <c r="J8" s="22" t="s">
        <v>32</v>
      </c>
      <c r="K8" s="22" t="s">
        <v>33</v>
      </c>
      <c r="L8" s="22" t="s">
        <v>32</v>
      </c>
      <c r="M8" s="22" t="s">
        <v>33</v>
      </c>
      <c r="N8" s="22" t="s">
        <v>32</v>
      </c>
      <c r="O8" s="22" t="s">
        <v>33</v>
      </c>
    </row>
    <row r="9" spans="2:15" x14ac:dyDescent="0.3">
      <c r="B9" s="21"/>
      <c r="C9" s="22" t="s">
        <v>30</v>
      </c>
      <c r="D9" s="22" t="s">
        <v>31</v>
      </c>
      <c r="E9" s="22" t="s">
        <v>31</v>
      </c>
      <c r="F9" s="22" t="s">
        <v>31</v>
      </c>
      <c r="G9" s="22" t="s">
        <v>31</v>
      </c>
      <c r="H9" s="22" t="s">
        <v>31</v>
      </c>
      <c r="I9" s="22" t="s">
        <v>31</v>
      </c>
      <c r="J9" s="22" t="s">
        <v>31</v>
      </c>
      <c r="K9" s="22" t="s">
        <v>31</v>
      </c>
      <c r="L9" s="22" t="s">
        <v>31</v>
      </c>
      <c r="M9" s="22" t="s">
        <v>31</v>
      </c>
      <c r="N9" s="22" t="s">
        <v>31</v>
      </c>
      <c r="O9" s="22" t="s">
        <v>31</v>
      </c>
    </row>
    <row r="10" spans="2:15" x14ac:dyDescent="0.3">
      <c r="B10" s="21"/>
      <c r="C10" s="21">
        <v>100</v>
      </c>
      <c r="D10" s="21">
        <v>199797</v>
      </c>
      <c r="E10" s="21">
        <v>331400</v>
      </c>
      <c r="F10" s="21">
        <v>1911.83</v>
      </c>
      <c r="G10" s="21">
        <v>23385.8</v>
      </c>
      <c r="H10" s="21">
        <v>1664.83</v>
      </c>
      <c r="I10" s="21">
        <v>17016.5</v>
      </c>
      <c r="J10" s="21">
        <v>325178</v>
      </c>
      <c r="K10" s="21">
        <v>723349</v>
      </c>
      <c r="L10" s="25">
        <v>212735</v>
      </c>
      <c r="M10" s="25">
        <v>344565</v>
      </c>
      <c r="N10" s="21">
        <v>4772560</v>
      </c>
      <c r="O10" s="21">
        <v>11456300</v>
      </c>
    </row>
    <row r="11" spans="2:15" x14ac:dyDescent="0.3">
      <c r="B11" s="21"/>
      <c r="C11" s="21">
        <v>120</v>
      </c>
      <c r="D11" s="21">
        <v>227582</v>
      </c>
      <c r="E11" s="21">
        <v>369936</v>
      </c>
      <c r="F11" s="21">
        <v>2625.06</v>
      </c>
      <c r="G11" s="21">
        <v>27827.9</v>
      </c>
      <c r="H11" s="21">
        <v>2071.0500000000002</v>
      </c>
      <c r="I11" s="21">
        <v>21152</v>
      </c>
      <c r="J11" s="21">
        <v>376214</v>
      </c>
      <c r="K11" s="21">
        <v>830196</v>
      </c>
      <c r="L11" s="25">
        <v>239807</v>
      </c>
      <c r="M11" s="25">
        <v>395270</v>
      </c>
      <c r="N11" s="21">
        <v>5838850</v>
      </c>
      <c r="O11" s="21">
        <v>13219400</v>
      </c>
    </row>
    <row r="12" spans="2:15" x14ac:dyDescent="0.3">
      <c r="B12" s="21"/>
      <c r="C12" s="21">
        <v>139.999</v>
      </c>
      <c r="D12" s="21">
        <v>253421</v>
      </c>
      <c r="E12" s="21">
        <v>404686</v>
      </c>
      <c r="F12" s="21">
        <v>3336.89</v>
      </c>
      <c r="G12" s="21">
        <v>32125.9</v>
      </c>
      <c r="H12" s="21">
        <v>2644.39</v>
      </c>
      <c r="I12" s="21">
        <v>25334.5</v>
      </c>
      <c r="J12" s="21">
        <v>424015</v>
      </c>
      <c r="K12" s="21">
        <v>933306</v>
      </c>
      <c r="L12" s="25">
        <v>264361</v>
      </c>
      <c r="M12" s="25">
        <v>443463</v>
      </c>
      <c r="N12" s="21">
        <v>6961770</v>
      </c>
      <c r="O12" s="21">
        <v>14890500</v>
      </c>
    </row>
    <row r="13" spans="2:15" x14ac:dyDescent="0.3">
      <c r="B13" s="21"/>
      <c r="C13" s="21">
        <v>160</v>
      </c>
      <c r="D13" s="21">
        <v>274892</v>
      </c>
      <c r="E13" s="21">
        <v>438296</v>
      </c>
      <c r="F13" s="21">
        <v>4257.5</v>
      </c>
      <c r="G13" s="21">
        <v>36397.5</v>
      </c>
      <c r="H13" s="21">
        <v>3160.77</v>
      </c>
      <c r="I13" s="21">
        <v>29489.8</v>
      </c>
      <c r="J13" s="21">
        <v>469665</v>
      </c>
      <c r="K13" s="21">
        <v>1034680</v>
      </c>
      <c r="L13" s="25">
        <v>288417</v>
      </c>
      <c r="M13" s="25">
        <v>490366</v>
      </c>
      <c r="N13" s="21">
        <v>8060380</v>
      </c>
      <c r="O13" s="21">
        <v>16422200</v>
      </c>
    </row>
    <row r="14" spans="2:15" x14ac:dyDescent="0.3">
      <c r="B14" s="21"/>
      <c r="C14" s="21">
        <v>179.999</v>
      </c>
      <c r="D14" s="21">
        <v>297620</v>
      </c>
      <c r="E14" s="21">
        <v>469528</v>
      </c>
      <c r="F14" s="21">
        <v>4915.09</v>
      </c>
      <c r="G14" s="21">
        <v>40617.599999999999</v>
      </c>
      <c r="H14" s="21">
        <v>3727.18</v>
      </c>
      <c r="I14" s="21">
        <v>33850.400000000001</v>
      </c>
      <c r="J14" s="21">
        <v>509924</v>
      </c>
      <c r="K14" s="21">
        <v>1132050</v>
      </c>
      <c r="L14" s="25">
        <v>311053</v>
      </c>
      <c r="M14" s="25">
        <v>539399</v>
      </c>
      <c r="N14" s="21">
        <v>9236110</v>
      </c>
      <c r="O14" s="21">
        <v>17863900</v>
      </c>
    </row>
    <row r="15" spans="2:15" x14ac:dyDescent="0.3">
      <c r="B15" s="21"/>
      <c r="C15" s="21">
        <v>200</v>
      </c>
      <c r="D15" s="21">
        <v>317631</v>
      </c>
      <c r="E15" s="21">
        <v>500026</v>
      </c>
      <c r="F15" s="21">
        <v>5652.6</v>
      </c>
      <c r="G15" s="21">
        <v>44528.2</v>
      </c>
      <c r="H15" s="21">
        <v>4456.92</v>
      </c>
      <c r="I15" s="21">
        <v>38003.1</v>
      </c>
      <c r="J15" s="21">
        <v>546800</v>
      </c>
      <c r="K15" s="21">
        <v>1228980</v>
      </c>
      <c r="L15" s="25">
        <v>332769</v>
      </c>
      <c r="M15" s="25">
        <v>585192</v>
      </c>
      <c r="N15" s="21">
        <v>10362800</v>
      </c>
      <c r="O15" s="21">
        <v>19287100</v>
      </c>
    </row>
    <row r="16" spans="2:15" x14ac:dyDescent="0.3">
      <c r="B16" s="21"/>
      <c r="C16" s="21">
        <v>220.001</v>
      </c>
      <c r="D16" s="21">
        <v>335345</v>
      </c>
      <c r="E16" s="21">
        <v>529754</v>
      </c>
      <c r="F16" s="21">
        <v>6580.14</v>
      </c>
      <c r="G16" s="21">
        <v>48530</v>
      </c>
      <c r="H16" s="21">
        <v>5049.2299999999996</v>
      </c>
      <c r="I16" s="21">
        <v>42193.8</v>
      </c>
      <c r="J16" s="21">
        <v>585979</v>
      </c>
      <c r="K16" s="21">
        <v>1326490</v>
      </c>
      <c r="L16" s="25">
        <v>354570</v>
      </c>
      <c r="M16" s="25">
        <v>630851</v>
      </c>
      <c r="N16" s="21">
        <v>11614200</v>
      </c>
      <c r="O16" s="21">
        <v>20547600</v>
      </c>
    </row>
    <row r="17" spans="2:15" x14ac:dyDescent="0.3">
      <c r="B17" s="21"/>
      <c r="C17" s="21">
        <v>240</v>
      </c>
      <c r="D17" s="21">
        <v>353242</v>
      </c>
      <c r="E17" s="21">
        <v>558104</v>
      </c>
      <c r="F17" s="21">
        <v>7351.23</v>
      </c>
      <c r="G17" s="21">
        <v>52549.599999999999</v>
      </c>
      <c r="H17" s="21">
        <v>5643.58</v>
      </c>
      <c r="I17" s="21">
        <v>46260.7</v>
      </c>
      <c r="J17" s="21">
        <v>621036</v>
      </c>
      <c r="K17" s="21">
        <v>1418520</v>
      </c>
      <c r="L17" s="25">
        <v>374937</v>
      </c>
      <c r="M17" s="25">
        <v>676114</v>
      </c>
      <c r="N17" s="21">
        <v>12803500</v>
      </c>
      <c r="O17" s="21">
        <v>21688100</v>
      </c>
    </row>
    <row r="18" spans="2:15" x14ac:dyDescent="0.3">
      <c r="B18" s="21"/>
      <c r="C18" s="21">
        <v>259.99900000000002</v>
      </c>
      <c r="D18" s="21">
        <v>369317</v>
      </c>
      <c r="E18" s="21">
        <v>585748</v>
      </c>
      <c r="F18" s="21">
        <v>8068.91</v>
      </c>
      <c r="G18" s="21">
        <v>56381.599999999999</v>
      </c>
      <c r="H18" s="21">
        <v>6279.8</v>
      </c>
      <c r="I18" s="21">
        <v>50530.7</v>
      </c>
      <c r="J18" s="21">
        <v>658020</v>
      </c>
      <c r="K18" s="21">
        <v>1512360</v>
      </c>
      <c r="L18" s="25">
        <v>395310</v>
      </c>
      <c r="M18" s="25">
        <v>721121</v>
      </c>
      <c r="N18" s="21">
        <v>13984500</v>
      </c>
      <c r="O18" s="21">
        <v>22739100</v>
      </c>
    </row>
    <row r="19" spans="2:15" x14ac:dyDescent="0.3">
      <c r="B19" s="21"/>
      <c r="C19" s="21">
        <v>279.99799999999999</v>
      </c>
      <c r="D19" s="21">
        <v>385293</v>
      </c>
      <c r="E19" s="21">
        <v>613223</v>
      </c>
      <c r="F19" s="21">
        <v>8746.2199999999993</v>
      </c>
      <c r="G19" s="21">
        <v>60094.3</v>
      </c>
      <c r="H19" s="21">
        <v>7035.38</v>
      </c>
      <c r="I19" s="21">
        <v>54510.2</v>
      </c>
      <c r="J19" s="21">
        <v>689103</v>
      </c>
      <c r="K19" s="21">
        <v>1606460</v>
      </c>
      <c r="L19" s="25">
        <v>414486</v>
      </c>
      <c r="M19" s="25">
        <v>764915</v>
      </c>
      <c r="N19" s="21">
        <v>15171800</v>
      </c>
      <c r="O19" s="21">
        <v>23726200</v>
      </c>
    </row>
    <row r="20" spans="2:15" x14ac:dyDescent="0.3">
      <c r="B20" s="21"/>
      <c r="C20" s="21">
        <v>299.99799999999999</v>
      </c>
      <c r="D20" s="21">
        <v>400587</v>
      </c>
      <c r="E20" s="21">
        <v>640260</v>
      </c>
      <c r="F20" s="21">
        <v>9510.9699999999993</v>
      </c>
      <c r="G20" s="21">
        <v>63747.1</v>
      </c>
      <c r="H20" s="21">
        <v>7714.61</v>
      </c>
      <c r="I20" s="21">
        <v>58512.9</v>
      </c>
      <c r="J20" s="21">
        <v>723371</v>
      </c>
      <c r="K20" s="21">
        <v>1695830</v>
      </c>
      <c r="L20" s="25">
        <v>434585</v>
      </c>
      <c r="M20" s="25">
        <v>809426</v>
      </c>
      <c r="N20" s="21">
        <v>16376500</v>
      </c>
      <c r="O20" s="21">
        <v>24599000</v>
      </c>
    </row>
    <row r="21" spans="2:15" x14ac:dyDescent="0.3">
      <c r="B21" s="21"/>
      <c r="C21" s="21">
        <v>319.99900000000002</v>
      </c>
      <c r="D21" s="21">
        <v>415076</v>
      </c>
      <c r="E21" s="21">
        <v>666270</v>
      </c>
      <c r="F21" s="21">
        <v>10225.799999999999</v>
      </c>
      <c r="G21" s="21">
        <v>67332.3</v>
      </c>
      <c r="H21" s="21">
        <v>8442.9599999999991</v>
      </c>
      <c r="I21" s="21">
        <v>62505.599999999999</v>
      </c>
      <c r="J21" s="21">
        <v>753645</v>
      </c>
      <c r="K21" s="21">
        <v>1784050</v>
      </c>
      <c r="L21" s="25">
        <v>454053</v>
      </c>
      <c r="M21" s="25">
        <v>852979</v>
      </c>
      <c r="N21" s="21">
        <v>17543900</v>
      </c>
      <c r="O21" s="21">
        <v>25298500</v>
      </c>
    </row>
    <row r="22" spans="2:15" x14ac:dyDescent="0.3">
      <c r="B22" s="21"/>
      <c r="C22" s="21">
        <v>340.00299999999999</v>
      </c>
      <c r="D22" s="21">
        <v>429168</v>
      </c>
      <c r="E22" s="21">
        <v>692274</v>
      </c>
      <c r="F22" s="21">
        <v>10864.8</v>
      </c>
      <c r="G22" s="21">
        <v>70910</v>
      </c>
      <c r="H22" s="21">
        <v>9181.6299999999992</v>
      </c>
      <c r="I22" s="21">
        <v>66385.100000000006</v>
      </c>
      <c r="J22" s="21">
        <v>785869</v>
      </c>
      <c r="K22" s="21">
        <v>1873740</v>
      </c>
      <c r="L22" s="25">
        <v>472502</v>
      </c>
      <c r="M22" s="25">
        <v>894422</v>
      </c>
      <c r="N22" s="21">
        <v>18601700</v>
      </c>
      <c r="O22" s="21">
        <v>25834200</v>
      </c>
    </row>
    <row r="23" spans="2:15" x14ac:dyDescent="0.3">
      <c r="B23" s="21"/>
      <c r="C23" s="21">
        <v>359.99799999999999</v>
      </c>
      <c r="D23" s="21">
        <v>442711</v>
      </c>
      <c r="E23" s="21">
        <v>717561</v>
      </c>
      <c r="F23" s="21">
        <v>11269</v>
      </c>
      <c r="G23" s="21">
        <v>74548.600000000006</v>
      </c>
      <c r="H23" s="21">
        <v>9559.3799999999992</v>
      </c>
      <c r="I23" s="21">
        <v>70221.7</v>
      </c>
      <c r="J23" s="21">
        <v>814677</v>
      </c>
      <c r="K23" s="21">
        <v>1956650</v>
      </c>
      <c r="L23" s="25">
        <v>491368</v>
      </c>
      <c r="M23" s="25">
        <v>937791</v>
      </c>
      <c r="N23" s="21">
        <v>19014400</v>
      </c>
      <c r="O23" s="21">
        <v>26501800</v>
      </c>
    </row>
    <row r="24" spans="2:15" x14ac:dyDescent="0.3">
      <c r="B24" s="21"/>
      <c r="C24" s="21">
        <v>380.00099999999998</v>
      </c>
      <c r="D24" s="21">
        <v>455077</v>
      </c>
      <c r="E24" s="21">
        <v>741509</v>
      </c>
      <c r="F24" s="21">
        <v>12085.5</v>
      </c>
      <c r="G24" s="21">
        <v>77784.3</v>
      </c>
      <c r="H24" s="21">
        <v>10335.700000000001</v>
      </c>
      <c r="I24" s="21">
        <v>74181.899999999994</v>
      </c>
      <c r="J24" s="21">
        <v>844036</v>
      </c>
      <c r="K24" s="21">
        <v>2048470</v>
      </c>
      <c r="L24" s="25">
        <v>509272</v>
      </c>
      <c r="M24" s="25">
        <v>979822</v>
      </c>
      <c r="N24" s="21">
        <v>20507400</v>
      </c>
      <c r="O24" s="21">
        <v>27575000</v>
      </c>
    </row>
    <row r="25" spans="2:15" x14ac:dyDescent="0.3">
      <c r="B25" s="21"/>
      <c r="C25" s="21">
        <v>400.00400000000002</v>
      </c>
      <c r="D25" s="21">
        <v>467244</v>
      </c>
      <c r="E25" s="21">
        <v>766627</v>
      </c>
      <c r="F25" s="21">
        <v>12293.8</v>
      </c>
      <c r="G25" s="21">
        <v>81023.100000000006</v>
      </c>
      <c r="H25" s="21">
        <v>10791.1</v>
      </c>
      <c r="I25" s="21">
        <v>78082.7</v>
      </c>
      <c r="J25" s="21">
        <v>874733</v>
      </c>
      <c r="K25" s="21">
        <v>2135160</v>
      </c>
      <c r="L25" s="25">
        <v>527500</v>
      </c>
      <c r="M25" s="25">
        <v>1021420</v>
      </c>
      <c r="N25" s="21">
        <v>21747500</v>
      </c>
      <c r="O25" s="21">
        <v>27590300</v>
      </c>
    </row>
    <row r="26" spans="2:15" x14ac:dyDescent="0.3">
      <c r="B26" s="21"/>
      <c r="C26" s="21">
        <v>419.99700000000001</v>
      </c>
      <c r="D26" s="21">
        <v>480273</v>
      </c>
      <c r="E26" s="21">
        <v>791717</v>
      </c>
      <c r="F26" s="21">
        <v>12925.5</v>
      </c>
      <c r="G26" s="21">
        <v>84702.3</v>
      </c>
      <c r="H26" s="21">
        <v>11537</v>
      </c>
      <c r="I26" s="21">
        <v>81992.3</v>
      </c>
      <c r="J26" s="21">
        <v>906269</v>
      </c>
      <c r="K26" s="21">
        <v>2218830</v>
      </c>
      <c r="L26" s="25">
        <v>546064</v>
      </c>
      <c r="M26" s="25">
        <v>1061680</v>
      </c>
      <c r="N26" s="21">
        <v>22504600</v>
      </c>
      <c r="O26" s="21">
        <v>27193300</v>
      </c>
    </row>
    <row r="27" spans="2:15" x14ac:dyDescent="0.3">
      <c r="B27" s="21"/>
      <c r="C27" s="21">
        <v>440.00099999999998</v>
      </c>
      <c r="D27" s="21">
        <v>493085</v>
      </c>
      <c r="E27" s="21">
        <v>814910</v>
      </c>
      <c r="F27" s="21">
        <v>13027.7</v>
      </c>
      <c r="G27" s="21">
        <v>89462.7</v>
      </c>
      <c r="H27" s="21">
        <v>12393.3</v>
      </c>
      <c r="I27" s="21">
        <v>85990.3</v>
      </c>
      <c r="J27" s="21">
        <v>936874</v>
      </c>
      <c r="K27" s="21">
        <v>2294690</v>
      </c>
      <c r="L27" s="25">
        <v>565318</v>
      </c>
      <c r="M27" s="25">
        <v>1098620</v>
      </c>
      <c r="N27" s="21">
        <v>21656800</v>
      </c>
      <c r="O27" s="21">
        <v>26358000</v>
      </c>
    </row>
    <row r="28" spans="2:15" x14ac:dyDescent="0.3">
      <c r="B28" s="21"/>
      <c r="C28" s="21">
        <v>460.00099999999998</v>
      </c>
      <c r="D28" s="21">
        <v>504914</v>
      </c>
      <c r="E28" s="21">
        <v>836514</v>
      </c>
      <c r="F28" s="21">
        <v>15378.7</v>
      </c>
      <c r="G28" s="21">
        <v>92683.3</v>
      </c>
      <c r="H28" s="21">
        <v>13846.3</v>
      </c>
      <c r="I28" s="21">
        <v>89432</v>
      </c>
      <c r="J28" s="21">
        <v>949240</v>
      </c>
      <c r="K28" s="21">
        <v>2368700</v>
      </c>
      <c r="L28" s="25">
        <v>578767</v>
      </c>
      <c r="M28" s="25">
        <v>1131270</v>
      </c>
      <c r="N28" s="21">
        <v>18948000</v>
      </c>
      <c r="O28" s="21">
        <v>29593300</v>
      </c>
    </row>
    <row r="29" spans="2:15" x14ac:dyDescent="0.3">
      <c r="B29" s="21"/>
      <c r="C29" s="21">
        <v>479.995</v>
      </c>
      <c r="D29" s="21">
        <v>514941</v>
      </c>
      <c r="E29" s="21">
        <v>858080</v>
      </c>
      <c r="F29" s="21">
        <v>16868</v>
      </c>
      <c r="G29" s="21">
        <v>94996.6</v>
      </c>
      <c r="H29" s="21">
        <v>13800.3</v>
      </c>
      <c r="I29" s="21">
        <v>92969.9</v>
      </c>
      <c r="J29" s="21">
        <v>971734</v>
      </c>
      <c r="K29" s="21">
        <v>2466290</v>
      </c>
      <c r="L29" s="25">
        <v>592929</v>
      </c>
      <c r="M29" s="25">
        <v>1173930</v>
      </c>
      <c r="N29" s="21">
        <v>21675500</v>
      </c>
      <c r="O29" s="21">
        <v>31904400</v>
      </c>
    </row>
    <row r="30" spans="2:15" x14ac:dyDescent="0.3">
      <c r="B30" s="21"/>
      <c r="C30" s="21">
        <v>499.995</v>
      </c>
      <c r="D30" s="21">
        <v>524438</v>
      </c>
      <c r="E30" s="21">
        <v>882205</v>
      </c>
      <c r="F30" s="21">
        <v>17450.900000000001</v>
      </c>
      <c r="G30" s="21">
        <v>97132.7</v>
      </c>
      <c r="H30" s="21">
        <v>14671.6</v>
      </c>
      <c r="I30" s="21">
        <v>96130.7</v>
      </c>
      <c r="J30" s="21">
        <v>994227</v>
      </c>
      <c r="K30" s="21">
        <v>2550980</v>
      </c>
      <c r="L30" s="25">
        <v>608059</v>
      </c>
      <c r="M30" s="25">
        <v>1212000</v>
      </c>
      <c r="N30" s="21">
        <v>23135600</v>
      </c>
      <c r="O30" s="21">
        <v>33731000</v>
      </c>
    </row>
    <row r="31" spans="2:15" x14ac:dyDescent="0.3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2a</vt:lpstr>
      <vt:lpstr>Fig 3a</vt:lpstr>
      <vt:lpstr>Fig 3b</vt:lpstr>
      <vt:lpstr>Fig 3c</vt:lpstr>
      <vt:lpstr>Fig 3d</vt:lpstr>
      <vt:lpstr>Supplementary Fig 12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Source Data NCOMMS-19-18009A</dc:title>
  <dc:creator>Anjeza Beharaj</dc:creator>
  <cp:lastModifiedBy>Anjeza Beharaj</cp:lastModifiedBy>
  <dcterms:created xsi:type="dcterms:W3CDTF">2019-08-29T19:52:18Z</dcterms:created>
  <dcterms:modified xsi:type="dcterms:W3CDTF">2019-10-28T00:09:17Z</dcterms:modified>
</cp:coreProperties>
</file>