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a\OneDrive\Bureaublad\Publication Preparation\3_Deoxy_Brucei\Revision\"/>
    </mc:Choice>
  </mc:AlternateContent>
  <xr:revisionPtr revIDLastSave="446" documentId="114_{1A023038-1830-4567-BDA2-CD0C2983CD2F}" xr6:coauthVersionLast="44" xr6:coauthVersionMax="44" xr10:uidLastSave="{CE451392-13D4-4DFD-AF75-7C5B0B4AF66D}"/>
  <bookViews>
    <workbookView xWindow="-108" yWindow="-108" windowWidth="23256" windowHeight="12576" firstSheet="10" activeTab="13" xr2:uid="{E356B3FE-BE01-43A8-B4A1-058031A15009}"/>
  </bookViews>
  <sheets>
    <sheet name="Table 1" sheetId="1" r:id="rId1"/>
    <sheet name="Table 2" sheetId="16" r:id="rId2"/>
    <sheet name="Figure 3" sheetId="17" r:id="rId3"/>
    <sheet name="Figure 4" sheetId="18" r:id="rId4"/>
    <sheet name="Table 3 &amp; Figure 5" sheetId="10" r:id="rId5"/>
    <sheet name="Figure 6" sheetId="15" r:id="rId6"/>
    <sheet name="Figure 7" sheetId="19" r:id="rId7"/>
    <sheet name="Suppl. Figure S1" sheetId="11" r:id="rId8"/>
    <sheet name="Suppl. Figure S2" sheetId="12" r:id="rId9"/>
    <sheet name="Suppl. Table S1" sheetId="5" r:id="rId10"/>
    <sheet name="Suppl. Table S2" sheetId="13" r:id="rId11"/>
    <sheet name="Suppl. Figure S4" sheetId="20" r:id="rId12"/>
    <sheet name="Suppl. Figure S5" sheetId="21" r:id="rId13"/>
    <sheet name="Suppl. Figure S7" sheetId="22" r:id="rId14"/>
  </sheets>
  <definedNames>
    <definedName name="_Toc19128119" localSheetId="9">'Suppl. Table S1'!$A$1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0" i="16" l="1"/>
  <c r="M60" i="16"/>
  <c r="L60" i="16"/>
  <c r="K60" i="16"/>
  <c r="N59" i="16"/>
  <c r="M59" i="16"/>
  <c r="L59" i="16"/>
  <c r="K59" i="16"/>
  <c r="N54" i="16"/>
  <c r="M54" i="16"/>
  <c r="L54" i="16"/>
  <c r="K54" i="16"/>
  <c r="N53" i="16"/>
  <c r="M53" i="16"/>
  <c r="L53" i="16"/>
  <c r="K53" i="16"/>
  <c r="N48" i="16"/>
  <c r="M48" i="16"/>
  <c r="L48" i="16"/>
  <c r="K48" i="16"/>
  <c r="N47" i="16"/>
  <c r="M47" i="16"/>
  <c r="L47" i="16"/>
  <c r="K47" i="16"/>
  <c r="E45" i="16"/>
  <c r="D45" i="16"/>
  <c r="C45" i="16"/>
  <c r="B45" i="16"/>
  <c r="E44" i="16"/>
  <c r="D44" i="16"/>
  <c r="C44" i="16"/>
  <c r="B44" i="16"/>
  <c r="N37" i="16"/>
  <c r="M37" i="16"/>
  <c r="L37" i="16"/>
  <c r="K37" i="16"/>
  <c r="N36" i="16"/>
  <c r="M36" i="16"/>
  <c r="L36" i="16"/>
  <c r="K36" i="16"/>
  <c r="N31" i="16"/>
  <c r="M31" i="16"/>
  <c r="L31" i="16"/>
  <c r="K31" i="16"/>
  <c r="N30" i="16"/>
  <c r="M30" i="16"/>
  <c r="L30" i="16"/>
  <c r="K30" i="16"/>
  <c r="E30" i="16"/>
  <c r="D30" i="16"/>
  <c r="C30" i="16"/>
  <c r="B30" i="16"/>
  <c r="E29" i="16"/>
  <c r="D29" i="16"/>
  <c r="C29" i="16"/>
  <c r="B29" i="16"/>
  <c r="N23" i="16"/>
  <c r="M23" i="16"/>
  <c r="L23" i="16"/>
  <c r="K23" i="16"/>
  <c r="N22" i="16"/>
  <c r="M22" i="16"/>
  <c r="L22" i="16"/>
  <c r="K22" i="16"/>
  <c r="E18" i="16"/>
  <c r="D18" i="16"/>
  <c r="C18" i="16"/>
  <c r="B18" i="16"/>
  <c r="E17" i="16"/>
  <c r="D17" i="16"/>
  <c r="C17" i="16"/>
  <c r="B17" i="16"/>
  <c r="N11" i="16"/>
  <c r="M11" i="16"/>
  <c r="L11" i="16"/>
  <c r="K11" i="16"/>
  <c r="N10" i="16"/>
  <c r="M10" i="16"/>
  <c r="L10" i="16"/>
  <c r="K10" i="16"/>
  <c r="C87" i="15" l="1"/>
  <c r="C84" i="15"/>
  <c r="C83" i="15"/>
  <c r="C82" i="15"/>
  <c r="C81" i="15"/>
  <c r="C80" i="15"/>
  <c r="C75" i="15"/>
  <c r="C72" i="15"/>
  <c r="C71" i="15"/>
  <c r="C70" i="15"/>
  <c r="C69" i="15"/>
  <c r="C68" i="15"/>
  <c r="C63" i="15"/>
  <c r="C60" i="15"/>
  <c r="C59" i="15"/>
  <c r="C58" i="15"/>
  <c r="C57" i="15"/>
  <c r="C56" i="15"/>
  <c r="K39" i="15"/>
  <c r="J39" i="15"/>
  <c r="I39" i="15"/>
  <c r="H39" i="15"/>
  <c r="K38" i="15"/>
  <c r="J38" i="15"/>
  <c r="I38" i="15"/>
  <c r="H38" i="15"/>
  <c r="K37" i="15"/>
  <c r="J37" i="15"/>
  <c r="I37" i="15"/>
  <c r="H37" i="15"/>
  <c r="K36" i="15"/>
  <c r="J36" i="15"/>
  <c r="I36" i="15"/>
  <c r="H36" i="15"/>
  <c r="K35" i="15"/>
  <c r="J35" i="15"/>
  <c r="I35" i="15"/>
  <c r="H35" i="15"/>
  <c r="K34" i="15"/>
  <c r="J34" i="15"/>
  <c r="I34" i="15"/>
  <c r="H34" i="15"/>
  <c r="K33" i="15"/>
  <c r="J33" i="15"/>
  <c r="I33" i="15"/>
  <c r="H33" i="15"/>
  <c r="K32" i="15"/>
  <c r="J32" i="15"/>
  <c r="I32" i="15"/>
  <c r="H32" i="15"/>
  <c r="K31" i="15"/>
  <c r="J31" i="15"/>
  <c r="I31" i="15"/>
  <c r="H31" i="15"/>
  <c r="K30" i="15"/>
  <c r="J30" i="15"/>
  <c r="I30" i="15"/>
  <c r="H30" i="15"/>
  <c r="K29" i="15"/>
  <c r="J29" i="15"/>
  <c r="I29" i="15"/>
  <c r="H29" i="15"/>
  <c r="K28" i="15"/>
  <c r="J28" i="15"/>
  <c r="I28" i="15"/>
  <c r="H28" i="15"/>
  <c r="K22" i="15"/>
  <c r="J22" i="15"/>
  <c r="I22" i="15"/>
  <c r="H22" i="15"/>
  <c r="K21" i="15"/>
  <c r="J21" i="15"/>
  <c r="I21" i="15"/>
  <c r="H21" i="15"/>
  <c r="K20" i="15"/>
  <c r="J20" i="15"/>
  <c r="I20" i="15"/>
  <c r="H20" i="15"/>
  <c r="K19" i="15"/>
  <c r="J19" i="15"/>
  <c r="I19" i="15"/>
  <c r="H19" i="15"/>
  <c r="K18" i="15"/>
  <c r="J18" i="15"/>
  <c r="I18" i="15"/>
  <c r="H18" i="15"/>
  <c r="K17" i="15"/>
  <c r="J17" i="15"/>
  <c r="I17" i="15"/>
  <c r="H17" i="15"/>
  <c r="K16" i="15"/>
  <c r="J16" i="15"/>
  <c r="I16" i="15"/>
  <c r="H16" i="15"/>
  <c r="K15" i="15"/>
  <c r="J15" i="15"/>
  <c r="I15" i="15"/>
  <c r="H15" i="15"/>
  <c r="K14" i="15"/>
  <c r="J14" i="15"/>
  <c r="I14" i="15"/>
  <c r="H14" i="15"/>
  <c r="E27" i="13" l="1"/>
  <c r="D27" i="13"/>
  <c r="E24" i="13"/>
  <c r="D24" i="13"/>
  <c r="E21" i="13"/>
  <c r="D21" i="13"/>
  <c r="E18" i="13"/>
  <c r="D18" i="13"/>
  <c r="E15" i="13"/>
  <c r="D15" i="13"/>
  <c r="E12" i="13"/>
  <c r="D12" i="13"/>
  <c r="E9" i="13"/>
  <c r="D9" i="13"/>
  <c r="E6" i="13"/>
  <c r="D6" i="13"/>
  <c r="F6" i="11" l="1"/>
  <c r="G6" i="11"/>
  <c r="J6" i="11"/>
  <c r="K6" i="11"/>
  <c r="N6" i="11"/>
  <c r="O6" i="11"/>
  <c r="R6" i="11"/>
  <c r="S6" i="11"/>
  <c r="V6" i="11"/>
  <c r="W6" i="11"/>
  <c r="Z6" i="11"/>
  <c r="AA6" i="11"/>
  <c r="AD6" i="11"/>
  <c r="AE6" i="11"/>
  <c r="AG6" i="11"/>
  <c r="F7" i="11"/>
  <c r="G7" i="11"/>
  <c r="J7" i="11"/>
  <c r="K7" i="11"/>
  <c r="N7" i="11"/>
  <c r="O7" i="11"/>
  <c r="R7" i="11"/>
  <c r="S7" i="11"/>
  <c r="V7" i="11"/>
  <c r="W7" i="11"/>
  <c r="Z7" i="11"/>
  <c r="AA7" i="11"/>
  <c r="AD7" i="11"/>
  <c r="AE7" i="11"/>
  <c r="AG7" i="11"/>
  <c r="F8" i="11"/>
  <c r="G8" i="11"/>
  <c r="J8" i="11"/>
  <c r="K8" i="11"/>
  <c r="N8" i="11"/>
  <c r="O8" i="11"/>
  <c r="R8" i="11"/>
  <c r="S8" i="11"/>
  <c r="V8" i="11"/>
  <c r="W8" i="11"/>
  <c r="Z8" i="11"/>
  <c r="AA8" i="11"/>
  <c r="AD8" i="11"/>
  <c r="AE8" i="11"/>
  <c r="AG8" i="11"/>
  <c r="F9" i="11"/>
  <c r="G9" i="11"/>
  <c r="J9" i="11"/>
  <c r="K9" i="11"/>
  <c r="N9" i="11"/>
  <c r="O9" i="11"/>
  <c r="R9" i="11"/>
  <c r="S9" i="11"/>
  <c r="V9" i="11"/>
  <c r="W9" i="11"/>
  <c r="Z9" i="11"/>
  <c r="AA9" i="11"/>
  <c r="AD9" i="11"/>
  <c r="AE9" i="11"/>
  <c r="AG9" i="11"/>
  <c r="F10" i="11"/>
  <c r="G10" i="11"/>
  <c r="J10" i="11"/>
  <c r="K10" i="11"/>
  <c r="N10" i="11"/>
  <c r="O10" i="11"/>
  <c r="R10" i="11"/>
  <c r="S10" i="11"/>
  <c r="V10" i="11"/>
  <c r="W10" i="11"/>
  <c r="Z10" i="11"/>
  <c r="AA10" i="11"/>
  <c r="AD10" i="11"/>
  <c r="AE10" i="11"/>
  <c r="AG10" i="11"/>
  <c r="F11" i="11"/>
  <c r="G11" i="11"/>
  <c r="J11" i="11"/>
  <c r="K11" i="11"/>
  <c r="N11" i="11"/>
  <c r="O11" i="11"/>
  <c r="R11" i="11"/>
  <c r="S11" i="11"/>
  <c r="V11" i="11"/>
  <c r="W11" i="11"/>
  <c r="Z11" i="11"/>
  <c r="AA11" i="11"/>
  <c r="AD11" i="11"/>
  <c r="AE11" i="11"/>
  <c r="AG11" i="11"/>
  <c r="F12" i="11"/>
  <c r="G12" i="11"/>
  <c r="J12" i="11"/>
  <c r="K12" i="11"/>
  <c r="N12" i="11"/>
  <c r="O12" i="11"/>
  <c r="R12" i="11"/>
  <c r="S12" i="11"/>
  <c r="V12" i="11"/>
  <c r="W12" i="11"/>
  <c r="Z12" i="11"/>
  <c r="AA12" i="11"/>
  <c r="AD12" i="11"/>
  <c r="AE12" i="11"/>
  <c r="AG12" i="11"/>
  <c r="F13" i="11"/>
  <c r="G13" i="11"/>
  <c r="J13" i="11"/>
  <c r="K13" i="11"/>
  <c r="N13" i="11"/>
  <c r="O13" i="11"/>
  <c r="R13" i="11"/>
  <c r="S13" i="11"/>
  <c r="V13" i="11"/>
  <c r="W13" i="11"/>
  <c r="Z13" i="11"/>
  <c r="AA13" i="11"/>
  <c r="AD13" i="11"/>
  <c r="AE13" i="11"/>
  <c r="AG13" i="11"/>
  <c r="F14" i="11"/>
  <c r="G14" i="11"/>
  <c r="J14" i="11"/>
  <c r="K14" i="11"/>
  <c r="N14" i="11"/>
  <c r="O14" i="11"/>
  <c r="R14" i="11"/>
  <c r="S14" i="11"/>
  <c r="V14" i="11"/>
  <c r="W14" i="11"/>
  <c r="Z14" i="11"/>
  <c r="AA14" i="11"/>
  <c r="AD14" i="11"/>
  <c r="AE14" i="11"/>
  <c r="AG14" i="11"/>
  <c r="F18" i="11"/>
  <c r="G18" i="11"/>
  <c r="J18" i="11"/>
  <c r="K18" i="11"/>
  <c r="N18" i="11"/>
  <c r="O18" i="11"/>
  <c r="R18" i="11"/>
  <c r="S18" i="11"/>
  <c r="V18" i="11"/>
  <c r="W18" i="11"/>
  <c r="Z18" i="11"/>
  <c r="AA18" i="11"/>
  <c r="AD18" i="11"/>
  <c r="AE18" i="11"/>
  <c r="AH18" i="11"/>
  <c r="AI18" i="11"/>
  <c r="F19" i="11"/>
  <c r="G19" i="11"/>
  <c r="J19" i="11"/>
  <c r="K19" i="11"/>
  <c r="N19" i="11"/>
  <c r="O19" i="11"/>
  <c r="R19" i="11"/>
  <c r="S19" i="11"/>
  <c r="V19" i="11"/>
  <c r="W19" i="11"/>
  <c r="Z19" i="11"/>
  <c r="AA19" i="11"/>
  <c r="AD19" i="11"/>
  <c r="AE19" i="11"/>
  <c r="AH19" i="11"/>
  <c r="AI19" i="11"/>
  <c r="F20" i="11"/>
  <c r="G20" i="11"/>
  <c r="J20" i="11"/>
  <c r="K20" i="11"/>
  <c r="N20" i="11"/>
  <c r="O20" i="11"/>
  <c r="R20" i="11"/>
  <c r="S20" i="11"/>
  <c r="V20" i="11"/>
  <c r="W20" i="11"/>
  <c r="Z20" i="11"/>
  <c r="AA20" i="11"/>
  <c r="AD20" i="11"/>
  <c r="AE20" i="11"/>
  <c r="AH20" i="11"/>
  <c r="AI20" i="11"/>
  <c r="F21" i="11"/>
  <c r="G21" i="11"/>
  <c r="J21" i="11"/>
  <c r="K21" i="11"/>
  <c r="N21" i="11"/>
  <c r="O21" i="11"/>
  <c r="R21" i="11"/>
  <c r="S21" i="11"/>
  <c r="V21" i="11"/>
  <c r="W21" i="11"/>
  <c r="Z21" i="11"/>
  <c r="AA21" i="11"/>
  <c r="AD21" i="11"/>
  <c r="AE21" i="11"/>
  <c r="AH21" i="11"/>
  <c r="AI21" i="11"/>
  <c r="F22" i="11"/>
  <c r="G22" i="11"/>
  <c r="J22" i="11"/>
  <c r="K22" i="11"/>
  <c r="N22" i="11"/>
  <c r="O22" i="11"/>
  <c r="R22" i="11"/>
  <c r="S22" i="11"/>
  <c r="V22" i="11"/>
  <c r="W22" i="11"/>
  <c r="Z22" i="11"/>
  <c r="AA22" i="11"/>
  <c r="AD22" i="11"/>
  <c r="AE22" i="11"/>
  <c r="AH22" i="11"/>
  <c r="AI22" i="11"/>
  <c r="F23" i="11"/>
  <c r="G23" i="11"/>
  <c r="J23" i="11"/>
  <c r="K23" i="11"/>
  <c r="N23" i="11"/>
  <c r="O23" i="11"/>
  <c r="R23" i="11"/>
  <c r="S23" i="11"/>
  <c r="V23" i="11"/>
  <c r="W23" i="11"/>
  <c r="Z23" i="11"/>
  <c r="AA23" i="11"/>
  <c r="AD23" i="11"/>
  <c r="AE23" i="11"/>
  <c r="AH23" i="11"/>
  <c r="AI23" i="11"/>
  <c r="F24" i="11"/>
  <c r="G24" i="11"/>
  <c r="J24" i="11"/>
  <c r="K24" i="11"/>
  <c r="N24" i="11"/>
  <c r="O24" i="11"/>
  <c r="R24" i="11"/>
  <c r="S24" i="11"/>
  <c r="V24" i="11"/>
  <c r="W24" i="11"/>
  <c r="Z24" i="11"/>
  <c r="AA24" i="11"/>
  <c r="AD24" i="11"/>
  <c r="AE24" i="11"/>
  <c r="AH24" i="11"/>
  <c r="AI24" i="11"/>
  <c r="F30" i="11"/>
  <c r="G30" i="11"/>
  <c r="J30" i="11"/>
  <c r="K30" i="11"/>
  <c r="N30" i="11"/>
  <c r="O30" i="11"/>
  <c r="R30" i="11"/>
  <c r="S30" i="11"/>
  <c r="V30" i="11"/>
  <c r="W30" i="11"/>
  <c r="Z30" i="11"/>
  <c r="AA30" i="11"/>
  <c r="AD30" i="11"/>
  <c r="AE30" i="11"/>
  <c r="AH30" i="11"/>
  <c r="F31" i="11"/>
  <c r="G31" i="11"/>
  <c r="J31" i="11"/>
  <c r="K31" i="11"/>
  <c r="N31" i="11"/>
  <c r="O31" i="11"/>
  <c r="R31" i="11"/>
  <c r="S31" i="11"/>
  <c r="V31" i="11"/>
  <c r="W31" i="11"/>
  <c r="Z31" i="11"/>
  <c r="AA31" i="11"/>
  <c r="AD31" i="11"/>
  <c r="AE31" i="11"/>
  <c r="AH31" i="11"/>
  <c r="F32" i="11"/>
  <c r="G32" i="11"/>
  <c r="J32" i="11"/>
  <c r="K32" i="11"/>
  <c r="N32" i="11"/>
  <c r="O32" i="11"/>
  <c r="R32" i="11"/>
  <c r="S32" i="11"/>
  <c r="V32" i="11"/>
  <c r="W32" i="11"/>
  <c r="Z32" i="11"/>
  <c r="AA32" i="11"/>
  <c r="AD32" i="11"/>
  <c r="AE32" i="11"/>
  <c r="AH32" i="11"/>
  <c r="F33" i="11"/>
  <c r="G33" i="11"/>
  <c r="J33" i="11"/>
  <c r="K33" i="11"/>
  <c r="N33" i="11"/>
  <c r="O33" i="11"/>
  <c r="R33" i="11"/>
  <c r="S33" i="11"/>
  <c r="V33" i="11"/>
  <c r="W33" i="11"/>
  <c r="Z33" i="11"/>
  <c r="AA33" i="11"/>
  <c r="AD33" i="11"/>
  <c r="AE33" i="11"/>
  <c r="F34" i="11"/>
  <c r="G34" i="11"/>
  <c r="J34" i="11"/>
  <c r="K34" i="11"/>
  <c r="N34" i="11"/>
  <c r="O34" i="11"/>
  <c r="R34" i="11"/>
  <c r="S34" i="11"/>
  <c r="V34" i="11"/>
  <c r="W34" i="11"/>
  <c r="Z34" i="11"/>
  <c r="AA34" i="11"/>
  <c r="AD34" i="11"/>
  <c r="AE34" i="11"/>
  <c r="F35" i="11"/>
  <c r="G35" i="11"/>
  <c r="J35" i="11"/>
  <c r="K35" i="11"/>
  <c r="N35" i="11"/>
  <c r="O35" i="11"/>
  <c r="R35" i="11"/>
  <c r="S35" i="11"/>
  <c r="V35" i="11"/>
  <c r="W35" i="11"/>
  <c r="Z35" i="11"/>
  <c r="AA35" i="11"/>
  <c r="AD35" i="11"/>
  <c r="AE35" i="11"/>
  <c r="F36" i="11"/>
  <c r="G36" i="11"/>
  <c r="J36" i="11"/>
  <c r="K36" i="11"/>
  <c r="N36" i="11"/>
  <c r="O36" i="11"/>
  <c r="R36" i="11"/>
  <c r="S36" i="11"/>
  <c r="V36" i="11"/>
  <c r="W36" i="11"/>
  <c r="Z36" i="11"/>
  <c r="AA36" i="11"/>
  <c r="AD36" i="11"/>
  <c r="AE36" i="11"/>
  <c r="F37" i="11"/>
  <c r="G37" i="11"/>
  <c r="J37" i="11"/>
  <c r="K37" i="11"/>
  <c r="N37" i="11"/>
  <c r="O37" i="11"/>
  <c r="R37" i="11"/>
  <c r="S37" i="11"/>
  <c r="V37" i="11"/>
  <c r="W37" i="11"/>
  <c r="Z37" i="11"/>
  <c r="AA37" i="11"/>
  <c r="AD37" i="11"/>
  <c r="AE37" i="11"/>
  <c r="AH37" i="11"/>
  <c r="F38" i="11"/>
  <c r="G38" i="11"/>
  <c r="J38" i="11"/>
  <c r="K38" i="11"/>
  <c r="N38" i="11"/>
  <c r="O38" i="11"/>
  <c r="R38" i="11"/>
  <c r="S38" i="11"/>
  <c r="V38" i="11"/>
  <c r="W38" i="11"/>
  <c r="Z38" i="11"/>
  <c r="AA38" i="11"/>
  <c r="AD38" i="11"/>
  <c r="AE38" i="11"/>
  <c r="AH38" i="11"/>
  <c r="F42" i="11"/>
  <c r="G42" i="11"/>
  <c r="J42" i="11"/>
  <c r="K42" i="11"/>
  <c r="N42" i="11"/>
  <c r="O42" i="11"/>
  <c r="R42" i="11"/>
  <c r="S42" i="11"/>
  <c r="V42" i="11"/>
  <c r="W42" i="11"/>
  <c r="Z42" i="11"/>
  <c r="AA42" i="11"/>
  <c r="AD42" i="11"/>
  <c r="AE42" i="11"/>
  <c r="AH42" i="11"/>
  <c r="AI42" i="11"/>
  <c r="F43" i="11"/>
  <c r="G43" i="11"/>
  <c r="J43" i="11"/>
  <c r="K43" i="11"/>
  <c r="N43" i="11"/>
  <c r="O43" i="11"/>
  <c r="R43" i="11"/>
  <c r="S43" i="11"/>
  <c r="V43" i="11"/>
  <c r="W43" i="11"/>
  <c r="Z43" i="11"/>
  <c r="AA43" i="11"/>
  <c r="AD43" i="11"/>
  <c r="AE43" i="11"/>
  <c r="AH43" i="11"/>
  <c r="AI43" i="11"/>
  <c r="F44" i="11"/>
  <c r="G44" i="11"/>
  <c r="J44" i="11"/>
  <c r="K44" i="11"/>
  <c r="N44" i="11"/>
  <c r="O44" i="11"/>
  <c r="R44" i="11"/>
  <c r="S44" i="11"/>
  <c r="V44" i="11"/>
  <c r="W44" i="11"/>
  <c r="Z44" i="11"/>
  <c r="AA44" i="11"/>
  <c r="AD44" i="11"/>
  <c r="AE44" i="11"/>
  <c r="AH44" i="11"/>
  <c r="AI44" i="11"/>
  <c r="F45" i="11"/>
  <c r="G45" i="11"/>
  <c r="J45" i="11"/>
  <c r="K45" i="11"/>
  <c r="N45" i="11"/>
  <c r="O45" i="11"/>
  <c r="R45" i="11"/>
  <c r="S45" i="11"/>
  <c r="V45" i="11"/>
  <c r="W45" i="11"/>
  <c r="Z45" i="11"/>
  <c r="AA45" i="11"/>
  <c r="AD45" i="11"/>
  <c r="AE45" i="11"/>
  <c r="AH45" i="11"/>
  <c r="AI45" i="11"/>
  <c r="F46" i="11"/>
  <c r="G46" i="11"/>
  <c r="J46" i="11"/>
  <c r="K46" i="11"/>
  <c r="N46" i="11"/>
  <c r="O46" i="11"/>
  <c r="R46" i="11"/>
  <c r="S46" i="11"/>
  <c r="V46" i="11"/>
  <c r="W46" i="11"/>
  <c r="Z46" i="11"/>
  <c r="AA46" i="11"/>
  <c r="AD46" i="11"/>
  <c r="AE46" i="11"/>
  <c r="AH46" i="11"/>
  <c r="AI46" i="11"/>
  <c r="F47" i="11"/>
  <c r="G47" i="11"/>
  <c r="J47" i="11"/>
  <c r="K47" i="11"/>
  <c r="N47" i="11"/>
  <c r="O47" i="11"/>
  <c r="R47" i="11"/>
  <c r="S47" i="11"/>
  <c r="V47" i="11"/>
  <c r="W47" i="11"/>
  <c r="Z47" i="11"/>
  <c r="AA47" i="11"/>
  <c r="AD47" i="11"/>
  <c r="AE47" i="11"/>
  <c r="AH47" i="11"/>
  <c r="AI47" i="11"/>
  <c r="F48" i="11"/>
  <c r="G48" i="11"/>
  <c r="J48" i="11"/>
  <c r="K48" i="11"/>
  <c r="N48" i="11"/>
  <c r="O48" i="11"/>
  <c r="R48" i="11"/>
  <c r="S48" i="11"/>
  <c r="V48" i="11"/>
  <c r="W48" i="11"/>
  <c r="Z48" i="11"/>
  <c r="AA48" i="11"/>
  <c r="AD48" i="11"/>
  <c r="AE48" i="11"/>
  <c r="AH48" i="11"/>
  <c r="AI48" i="11"/>
  <c r="E28" i="1" l="1"/>
  <c r="E27" i="1"/>
  <c r="B28" i="1"/>
  <c r="B27" i="1"/>
  <c r="M8" i="5" l="1"/>
  <c r="M9" i="5"/>
  <c r="M10" i="5"/>
  <c r="M11" i="5"/>
  <c r="M12" i="5"/>
  <c r="M13" i="5"/>
  <c r="M7" i="5"/>
  <c r="I8" i="5"/>
  <c r="I9" i="5"/>
  <c r="I10" i="5"/>
  <c r="I11" i="5"/>
  <c r="I12" i="5"/>
  <c r="I13" i="5"/>
  <c r="I7" i="5"/>
  <c r="E8" i="5"/>
  <c r="E9" i="5"/>
  <c r="E10" i="5"/>
  <c r="E11" i="5"/>
  <c r="E12" i="5"/>
  <c r="E13" i="5"/>
  <c r="E7" i="5"/>
  <c r="E40" i="1" l="1"/>
  <c r="E39" i="1"/>
  <c r="C40" i="1"/>
  <c r="G40" i="1"/>
  <c r="B40" i="1"/>
  <c r="C39" i="1"/>
  <c r="G39" i="1"/>
  <c r="B39" i="1"/>
  <c r="D28" i="1" l="1"/>
  <c r="G28" i="1"/>
  <c r="C28" i="1"/>
  <c r="C27" i="1"/>
  <c r="D27" i="1"/>
  <c r="G27" i="1"/>
  <c r="C13" i="1"/>
  <c r="D13" i="1"/>
  <c r="E13" i="1"/>
  <c r="F13" i="1"/>
  <c r="G13" i="1"/>
  <c r="B13" i="1"/>
  <c r="D12" i="1"/>
  <c r="E12" i="1"/>
  <c r="F12" i="1"/>
  <c r="G12" i="1"/>
  <c r="C12" i="1"/>
  <c r="B12" i="1"/>
  <c r="C16" i="11"/>
  <c r="C40" i="11"/>
</calcChain>
</file>

<file path=xl/sharedStrings.xml><?xml version="1.0" encoding="utf-8"?>
<sst xmlns="http://schemas.openxmlformats.org/spreadsheetml/2006/main" count="595" uniqueCount="253">
  <si>
    <t>0.12 ± 0.02</t>
  </si>
  <si>
    <t>0.048 ± 0.009</t>
  </si>
  <si>
    <t>0.00052 ± 0.00004</t>
  </si>
  <si>
    <t>0.0013 ± 0.0003</t>
  </si>
  <si>
    <t>0.46 ± 0.08</t>
  </si>
  <si>
    <t>0.12 ± 0.01</t>
  </si>
  <si>
    <t>MRC-5  EC50 (µM)</t>
  </si>
  <si>
    <t>FH5284 (cpd. 6)</t>
  </si>
  <si>
    <t>TH1003 (cpd. 8)</t>
  </si>
  <si>
    <t>FH7429_Down (cpd. 9)</t>
  </si>
  <si>
    <t>FH7429_UP (cpd. 10)</t>
  </si>
  <si>
    <t>FH10677 (cpd. 11)</t>
  </si>
  <si>
    <t>FH10679 (cpd. 12)</t>
  </si>
  <si>
    <t>&lt;0,0002</t>
  </si>
  <si>
    <t>&gt;64</t>
  </si>
  <si>
    <r>
      <rPr>
        <b/>
        <i/>
        <sz val="11"/>
        <color theme="1"/>
        <rFont val="Calibri"/>
        <family val="2"/>
        <scheme val="minor"/>
      </rPr>
      <t xml:space="preserve">T. brucei brucei </t>
    </r>
    <r>
      <rPr>
        <b/>
        <sz val="11"/>
        <color theme="1"/>
        <rFont val="Calibri"/>
        <family val="2"/>
        <scheme val="minor"/>
      </rPr>
      <t xml:space="preserve"> EC50 (µM)</t>
    </r>
  </si>
  <si>
    <r>
      <rPr>
        <b/>
        <i/>
        <sz val="11"/>
        <color theme="1"/>
        <rFont val="Calibri"/>
        <family val="2"/>
        <scheme val="minor"/>
      </rPr>
      <t xml:space="preserve">T. brucei rhodesiense </t>
    </r>
    <r>
      <rPr>
        <b/>
        <sz val="11"/>
        <color theme="1"/>
        <rFont val="Calibri"/>
        <family val="2"/>
        <scheme val="minor"/>
      </rPr>
      <t>EC50 (µM)</t>
    </r>
  </si>
  <si>
    <t>Average</t>
  </si>
  <si>
    <t>reported value</t>
  </si>
  <si>
    <t>Reported value</t>
  </si>
  <si>
    <t>Number of measurements (n=)</t>
  </si>
  <si>
    <t>Average (µM)</t>
  </si>
  <si>
    <t>Standard error (µM)</t>
  </si>
  <si>
    <t>RLU data</t>
  </si>
  <si>
    <t>MOUSE</t>
  </si>
  <si>
    <t>RAT</t>
  </si>
  <si>
    <t>HUMAN</t>
  </si>
  <si>
    <t>Phase I / II</t>
  </si>
  <si>
    <t>Time</t>
  </si>
  <si>
    <t>Mean</t>
  </si>
  <si>
    <t>STDEV</t>
  </si>
  <si>
    <t>CYP - NADPH</t>
  </si>
  <si>
    <t>-</t>
  </si>
  <si>
    <t>6.6</t>
  </si>
  <si>
    <t>4.0</t>
  </si>
  <si>
    <t>14.8</t>
  </si>
  <si>
    <t>10.2</t>
  </si>
  <si>
    <t>1.5</t>
  </si>
  <si>
    <t>2.4</t>
  </si>
  <si>
    <t>10.7</t>
  </si>
  <si>
    <t>0.5</t>
  </si>
  <si>
    <t>7.8</t>
  </si>
  <si>
    <t>UGT Enzymes</t>
  </si>
  <si>
    <t>2.3</t>
  </si>
  <si>
    <t>15.9</t>
  </si>
  <si>
    <t>6.5</t>
  </si>
  <si>
    <t>12.6</t>
  </si>
  <si>
    <t>13.0</t>
  </si>
  <si>
    <t>10.0</t>
  </si>
  <si>
    <t>13.5</t>
  </si>
  <si>
    <t>20.1</t>
  </si>
  <si>
    <t>EXP 1</t>
  </si>
  <si>
    <t>EXP 2</t>
  </si>
  <si>
    <t>% analogue 9 remaining</t>
  </si>
  <si>
    <t>% analogue remaining</t>
  </si>
  <si>
    <t>%  analogue 9 remaining</t>
  </si>
  <si>
    <t>0.036 ± 0.001</t>
  </si>
  <si>
    <t>15  ± 3</t>
  </si>
  <si>
    <r>
      <t xml:space="preserve">0.00040 </t>
    </r>
    <r>
      <rPr>
        <sz val="11"/>
        <color theme="1"/>
        <rFont val="Calibri"/>
        <family val="2"/>
        <scheme val="minor"/>
      </rPr>
      <t>± 0.00009</t>
    </r>
  </si>
  <si>
    <t>12 ± 2</t>
  </si>
  <si>
    <t>48 ± 1</t>
  </si>
  <si>
    <t>6.1 ± 0.7</t>
  </si>
  <si>
    <t>0.48 ± 0.1</t>
  </si>
  <si>
    <t>1.2 ± 0.3</t>
  </si>
  <si>
    <t>2.2  ± 0.7</t>
  </si>
  <si>
    <t>TH1003 5x</t>
  </si>
  <si>
    <t>TH1003 2x</t>
  </si>
  <si>
    <t>FH7429_up 5x</t>
  </si>
  <si>
    <t>FH7429_up 2x</t>
  </si>
  <si>
    <t>FH7429_down 5x</t>
  </si>
  <si>
    <t>FH7429_down 2x</t>
  </si>
  <si>
    <t>Drug-free</t>
  </si>
  <si>
    <t>SEM</t>
  </si>
  <si>
    <t>AVG</t>
  </si>
  <si>
    <t>Time (h)</t>
  </si>
  <si>
    <t>Cordycepin 5x</t>
  </si>
  <si>
    <t>Cordycepin 2x</t>
  </si>
  <si>
    <t>Average and SEM of cells/mL</t>
  </si>
  <si>
    <t>Cells/mL</t>
  </si>
  <si>
    <t>Counts</t>
  </si>
  <si>
    <t>Cell counts and cells/mL</t>
  </si>
  <si>
    <t>P1 transporter</t>
  </si>
  <si>
    <t>P2 transporter</t>
  </si>
  <si>
    <t>exp</t>
  </si>
  <si>
    <t>IC50</t>
  </si>
  <si>
    <t>[L]</t>
  </si>
  <si>
    <t>Ki</t>
  </si>
  <si>
    <t>µM</t>
  </si>
  <si>
    <r>
      <t xml:space="preserve">Ki for Compound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(TH1003)</t>
    </r>
  </si>
  <si>
    <r>
      <t xml:space="preserve">Ki for Compound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(TH1003) </t>
    </r>
  </si>
  <si>
    <r>
      <t xml:space="preserve">Ki for Compound </t>
    </r>
    <r>
      <rPr>
        <b/>
        <sz val="11"/>
        <color theme="1"/>
        <rFont val="Calibri"/>
        <family val="2"/>
        <scheme val="minor"/>
      </rPr>
      <t xml:space="preserve">9 </t>
    </r>
    <r>
      <rPr>
        <sz val="11"/>
        <color theme="1"/>
        <rFont val="Calibri"/>
        <family val="2"/>
        <scheme val="minor"/>
      </rPr>
      <t>(FH7429_down)</t>
    </r>
  </si>
  <si>
    <r>
      <t xml:space="preserve">Ki for Compound </t>
    </r>
    <r>
      <rPr>
        <b/>
        <sz val="11"/>
        <color theme="1"/>
        <rFont val="Calibri"/>
        <family val="2"/>
        <scheme val="minor"/>
      </rPr>
      <t xml:space="preserve">10 </t>
    </r>
    <r>
      <rPr>
        <sz val="11"/>
        <color theme="1"/>
        <rFont val="Calibri"/>
        <family val="2"/>
        <scheme val="minor"/>
      </rPr>
      <t>(FH7429_up)</t>
    </r>
  </si>
  <si>
    <r>
      <t xml:space="preserve">Ki for Compound </t>
    </r>
    <r>
      <rPr>
        <b/>
        <sz val="11"/>
        <color theme="1"/>
        <rFont val="Calibri"/>
        <family val="2"/>
        <scheme val="minor"/>
      </rPr>
      <t xml:space="preserve">10 </t>
    </r>
    <r>
      <rPr>
        <sz val="11"/>
        <color theme="1"/>
        <rFont val="Calibri"/>
        <family val="2"/>
        <scheme val="minor"/>
      </rPr>
      <t>( FH7429_up)</t>
    </r>
  </si>
  <si>
    <t>Drug Free</t>
  </si>
  <si>
    <t>Continuous</t>
  </si>
  <si>
    <t>8 h wash</t>
  </si>
  <si>
    <t>48 h wash</t>
  </si>
  <si>
    <t>ND</t>
  </si>
  <si>
    <t>ND, not detectable by microscopic cell count</t>
  </si>
  <si>
    <r>
      <t xml:space="preserve">Exp. 1 - Compound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at 0.165 µM</t>
    </r>
  </si>
  <si>
    <r>
      <t xml:space="preserve">Exp, 2 - Compound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at 0.500 µM</t>
    </r>
  </si>
  <si>
    <t>0.22 ± 0.01</t>
  </si>
  <si>
    <t>0.31 ± 0.07</t>
  </si>
  <si>
    <t>0.037 ± 0.003</t>
  </si>
  <si>
    <t>0.0019 ± 0.0002</t>
  </si>
  <si>
    <t>Analog</t>
  </si>
  <si>
    <t>DCF</t>
  </si>
  <si>
    <t>SD</t>
  </si>
  <si>
    <r>
      <t>Cordycepin (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</si>
  <si>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 xml:space="preserve"> - </t>
  </si>
  <si>
    <t xml:space="preserve"> +</t>
  </si>
  <si>
    <r>
      <t>Tubercidin (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</t>
    </r>
  </si>
  <si>
    <r>
      <t>FH7429-down (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)</t>
    </r>
  </si>
  <si>
    <r>
      <t>FH7429-up (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)</t>
    </r>
  </si>
  <si>
    <t>EC50 (M)</t>
  </si>
  <si>
    <t>Reported value (µM)</t>
  </si>
  <si>
    <r>
      <t xml:space="preserve">0.44 </t>
    </r>
    <r>
      <rPr>
        <sz val="11"/>
        <color theme="1"/>
        <rFont val="Calibri"/>
        <family val="2"/>
      </rPr>
      <t>± 0.11</t>
    </r>
  </si>
  <si>
    <r>
      <t xml:space="preserve">0.0036 </t>
    </r>
    <r>
      <rPr>
        <sz val="11"/>
        <color theme="1"/>
        <rFont val="Calibri"/>
        <family val="2"/>
      </rPr>
      <t>± 0.001</t>
    </r>
  </si>
  <si>
    <t>0.0020 ± 0.0001</t>
  </si>
  <si>
    <t>0.049 ± 0.009</t>
  </si>
  <si>
    <t>The concentrations in the samples were obained from the Chromperfect chromatography software (with nucleotide standard data and sample dilution factors entered into the software)</t>
  </si>
  <si>
    <r>
      <t xml:space="preserve">The final values in pmol/ million cells were calculated by multiplying with the volume (150 </t>
    </r>
    <r>
      <rPr>
        <sz val="11"/>
        <color theme="1"/>
        <rFont val="Calibri"/>
        <family val="2"/>
      </rPr>
      <t xml:space="preserve">µL) and dividing by 100 (each sample was from 100 million cells). </t>
    </r>
  </si>
  <si>
    <r>
      <t xml:space="preserve">Control </t>
    </r>
    <r>
      <rPr>
        <i/>
        <sz val="11"/>
        <color theme="1"/>
        <rFont val="Calibri"/>
        <family val="2"/>
        <scheme val="minor"/>
      </rPr>
      <t>T. brucei</t>
    </r>
    <r>
      <rPr>
        <sz val="11"/>
        <color theme="1"/>
        <rFont val="Calibri"/>
        <family val="2"/>
        <scheme val="minor"/>
      </rPr>
      <t xml:space="preserve"> samples (without analogue):</t>
    </r>
  </si>
  <si>
    <r>
      <t>Concentration in sample (</t>
    </r>
    <r>
      <rPr>
        <sz val="11"/>
        <color theme="1"/>
        <rFont val="Calibri"/>
        <family val="2"/>
      </rPr>
      <t>µM)</t>
    </r>
  </si>
  <si>
    <t>pmol/million cells</t>
  </si>
  <si>
    <t>Ctrl 1</t>
  </si>
  <si>
    <t>Ctrl 2</t>
  </si>
  <si>
    <t>Ctrl 3</t>
  </si>
  <si>
    <t>Ctrl 4</t>
  </si>
  <si>
    <t>ADP</t>
  </si>
  <si>
    <t>CTP</t>
  </si>
  <si>
    <t>dCTP</t>
  </si>
  <si>
    <t>GTP</t>
  </si>
  <si>
    <t>UTP</t>
  </si>
  <si>
    <t>dGTP</t>
  </si>
  <si>
    <t>dTTP</t>
  </si>
  <si>
    <t>ATP</t>
  </si>
  <si>
    <t>dATP</t>
  </si>
  <si>
    <t>9-MP</t>
  </si>
  <si>
    <t>9-DP</t>
  </si>
  <si>
    <t>9-TP</t>
  </si>
  <si>
    <r>
      <t xml:space="preserve">Purified TbAK was diluted with storage buffer (50 mM Tris-HCl pH 7.5 + 0.1 mM DTT) into a total volume of 50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scheme val="minor"/>
      </rPr>
      <t xml:space="preserve">l to create a 0.2 mg/ml stock for the enzymes assays. </t>
    </r>
  </si>
  <si>
    <r>
      <t xml:space="preserve">This stock was stored at -80°C, and diluted 160 times with Dilution buffer* (2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 xml:space="preserve">l enzyme was mixed with 318 </t>
    </r>
    <r>
      <rPr>
        <sz val="11"/>
        <color theme="1"/>
        <rFont val="Calibri"/>
        <family val="2"/>
      </rPr>
      <t>µL</t>
    </r>
    <r>
      <rPr>
        <sz val="11"/>
        <color theme="1"/>
        <rFont val="Calibri"/>
        <family val="2"/>
        <scheme val="minor"/>
      </rPr>
      <t xml:space="preserve"> buffer) prior to use for each experimental series (10 </t>
    </r>
    <r>
      <rPr>
        <sz val="11"/>
        <color theme="1"/>
        <rFont val="Calibri"/>
        <family val="2"/>
      </rPr>
      <t>µL/assay)</t>
    </r>
    <r>
      <rPr>
        <sz val="11"/>
        <color theme="1"/>
        <rFont val="Calibri"/>
        <family val="2"/>
        <scheme val="minor"/>
      </rPr>
      <t xml:space="preserve">. </t>
    </r>
  </si>
  <si>
    <t xml:space="preserve">The three experimental series were independent and performed different days. </t>
  </si>
  <si>
    <t xml:space="preserve">*Dilution buffer:  50 mM KCl, 0.005% (v/v) Tween-20, 0.1 mM DTT, 50 mM Tris-HCl pH 7.5. The DTT was added just before use. </t>
  </si>
  <si>
    <t xml:space="preserve">HPLC analysis. </t>
  </si>
  <si>
    <t>The ChromPerfect software calculated the concentration of 9-MP in our samples by comparing  the peak heights to the standard and adjusting for dilution factors.</t>
  </si>
  <si>
    <r>
      <t>The enzyme activity was calculated by using the measured product concentration and calculating the number of units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 xml:space="preserve">mol/min) per mg of enzyme using the formula c*v/(time*mg enzyme). </t>
    </r>
  </si>
  <si>
    <r>
      <t xml:space="preserve">The following numbers were used in the calculation: volume = 50 </t>
    </r>
    <r>
      <rPr>
        <sz val="11"/>
        <color theme="1"/>
        <rFont val="Calibri"/>
        <family val="2"/>
      </rPr>
      <t xml:space="preserve">µL, time = 30 min, amount of enzyme = </t>
    </r>
    <r>
      <rPr>
        <sz val="11"/>
        <color theme="1"/>
        <rFont val="Calibri"/>
        <family val="2"/>
        <scheme val="minor"/>
      </rPr>
      <t xml:space="preserve">0.0125 </t>
    </r>
    <r>
      <rPr>
        <sz val="11"/>
        <color theme="1"/>
        <rFont val="Calibri"/>
        <family val="2"/>
      </rPr>
      <t>µg.</t>
    </r>
  </si>
  <si>
    <t>Experimental series 1:</t>
  </si>
  <si>
    <t>Act (U/mg)</t>
  </si>
  <si>
    <t>Experimental series 2:</t>
  </si>
  <si>
    <t>Experimental series 3:</t>
  </si>
  <si>
    <t xml:space="preserve">The four experimental series are independent and the parasites in the series were harvested on different days. </t>
  </si>
  <si>
    <r>
      <t xml:space="preserve">Two samples were prepared on each ocassion: trypanosomes treated with analogue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and non-treated trypanosomes. </t>
    </r>
  </si>
  <si>
    <r>
      <t xml:space="preserve">Samples from </t>
    </r>
    <r>
      <rPr>
        <i/>
        <sz val="11"/>
        <color theme="1"/>
        <rFont val="Calibri"/>
        <family val="2"/>
        <scheme val="minor"/>
      </rPr>
      <t>T. brucei</t>
    </r>
    <r>
      <rPr>
        <sz val="11"/>
        <color theme="1"/>
        <rFont val="Calibri"/>
        <family val="2"/>
        <scheme val="minor"/>
      </rPr>
      <t xml:space="preserve"> treated with analogue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:</t>
    </r>
  </si>
  <si>
    <r>
      <t>Conc.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-MP</t>
    </r>
  </si>
  <si>
    <r>
      <t>{Analogue</t>
    </r>
    <r>
      <rPr>
        <b/>
        <sz val="11"/>
        <color theme="1"/>
        <rFont val="Calibri"/>
        <family val="2"/>
        <scheme val="minor"/>
      </rPr>
      <t xml:space="preserve"> 9</t>
    </r>
    <r>
      <rPr>
        <sz val="11"/>
        <color theme="1"/>
        <rFont val="Calibri"/>
        <family val="2"/>
        <scheme val="minor"/>
      </rPr>
      <t>] µM</t>
    </r>
  </si>
  <si>
    <t>[dAdo] µM</t>
  </si>
  <si>
    <r>
      <t xml:space="preserve">{Analogue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] µM</t>
    </r>
  </si>
  <si>
    <t>Measurement of nucleotide pools (Fig. 6 - Panel A &amp; B)</t>
  </si>
  <si>
    <r>
      <t xml:space="preserve">Measurement of </t>
    </r>
    <r>
      <rPr>
        <i/>
        <u/>
        <sz val="11"/>
        <color theme="1"/>
        <rFont val="Calibri"/>
        <family val="2"/>
        <scheme val="minor"/>
      </rPr>
      <t xml:space="preserve">T. brucei </t>
    </r>
    <r>
      <rPr>
        <u/>
        <sz val="11"/>
        <color theme="1"/>
        <rFont val="Calibri"/>
        <family val="2"/>
        <scheme val="minor"/>
      </rPr>
      <t xml:space="preserve">adenosine kinase (TbAK) activity with compound </t>
    </r>
    <r>
      <rPr>
        <b/>
        <u/>
        <sz val="11"/>
        <color theme="1"/>
        <rFont val="Calibri"/>
        <family val="2"/>
        <scheme val="minor"/>
      </rPr>
      <t>9</t>
    </r>
    <r>
      <rPr>
        <u/>
        <sz val="11"/>
        <color theme="1"/>
        <rFont val="Calibri"/>
        <family val="2"/>
        <scheme val="minor"/>
      </rPr>
      <t xml:space="preserve"> (Panel C)</t>
    </r>
  </si>
  <si>
    <r>
      <t xml:space="preserve">EC50 values in </t>
    </r>
    <r>
      <rPr>
        <sz val="11"/>
        <color theme="1"/>
        <rFont val="Calibri"/>
        <family val="2"/>
      </rPr>
      <t>M</t>
    </r>
  </si>
  <si>
    <t>Control drugs</t>
  </si>
  <si>
    <t>s427</t>
  </si>
  <si>
    <t>TbAT1-KO</t>
  </si>
  <si>
    <t>B48</t>
  </si>
  <si>
    <t>ISMR1</t>
  </si>
  <si>
    <t>compound</t>
  </si>
  <si>
    <t>Pentamidine</t>
  </si>
  <si>
    <t>Diminazene</t>
  </si>
  <si>
    <t>Isometamidium</t>
  </si>
  <si>
    <t>dpi</t>
  </si>
  <si>
    <t>Vehicle</t>
  </si>
  <si>
    <t>Melarsoprol</t>
  </si>
  <si>
    <t>NA</t>
  </si>
  <si>
    <t>wpi</t>
  </si>
  <si>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25 mg/kg b.i.d.</t>
    </r>
  </si>
  <si>
    <r>
      <t>IC50 (</t>
    </r>
    <r>
      <rPr>
        <b/>
        <sz val="11"/>
        <color theme="1"/>
        <rFont val="Calibri"/>
        <family val="2"/>
      </rPr>
      <t>µM)</t>
    </r>
  </si>
  <si>
    <t>NYsm</t>
  </si>
  <si>
    <t>ADKIN A -</t>
  </si>
  <si>
    <t>ADKIN A +</t>
  </si>
  <si>
    <t>ADKIN B -</t>
  </si>
  <si>
    <t>ADKIN B +</t>
  </si>
  <si>
    <t>Inhibition (%)</t>
  </si>
  <si>
    <t>Concentration (µM)</t>
  </si>
  <si>
    <t>BS221</t>
  </si>
  <si>
    <t>TbAT1KO</t>
  </si>
  <si>
    <t>Adenosine analogues</t>
  </si>
  <si>
    <r>
      <t xml:space="preserve">Table 1: </t>
    </r>
    <r>
      <rPr>
        <b/>
        <i/>
        <sz val="11"/>
        <color theme="1"/>
        <rFont val="Calibri"/>
        <family val="2"/>
        <scheme val="minor"/>
      </rPr>
      <t>In vitro</t>
    </r>
    <r>
      <rPr>
        <b/>
        <sz val="11"/>
        <color theme="1"/>
        <rFont val="Calibri"/>
        <family val="2"/>
        <scheme val="minor"/>
      </rPr>
      <t xml:space="preserve"> drug sensitivity of 7-deazapurine nucleoside analogues</t>
    </r>
  </si>
  <si>
    <r>
      <t xml:space="preserve">Table 2: In vitro antitrypanosomal evaluation against three drug-resistant </t>
    </r>
    <r>
      <rPr>
        <b/>
        <i/>
        <sz val="11"/>
        <color theme="1"/>
        <rFont val="Calibri"/>
        <family val="2"/>
        <scheme val="minor"/>
      </rPr>
      <t>T. b. brucei</t>
    </r>
    <r>
      <rPr>
        <b/>
        <sz val="11"/>
        <color theme="1"/>
        <rFont val="Calibri"/>
        <family val="2"/>
        <scheme val="minor"/>
      </rPr>
      <t xml:space="preserve"> cell lines. </t>
    </r>
  </si>
  <si>
    <t>Table 3 &amp; Figure 5: Transport of [3H]-adenosine via P1 and P2 transporters</t>
  </si>
  <si>
    <t>Figure 4: Susceptibility of ADKIN RNAi-mediated knockdown and TbAT1-KO cell lines</t>
  </si>
  <si>
    <t>Figure 3: In vivo evaluation of 9 in a stage 2 mouse model of HAT.</t>
  </si>
  <si>
    <t>Figure 6: Nucleotide pools and adenosine kinase assays.</t>
  </si>
  <si>
    <t># cells</t>
  </si>
  <si>
    <t>2N</t>
  </si>
  <si>
    <t>S</t>
  </si>
  <si>
    <t>4N</t>
  </si>
  <si>
    <t>Control</t>
  </si>
  <si>
    <t>7 nM</t>
  </si>
  <si>
    <t>3.5 nM</t>
  </si>
  <si>
    <t>1.4 nM</t>
  </si>
  <si>
    <t>% of cells</t>
  </si>
  <si>
    <t>RNA Yield</t>
  </si>
  <si>
    <t>RNA Content</t>
  </si>
  <si>
    <t>SL-RNA</t>
  </si>
  <si>
    <t>18S rRNA</t>
  </si>
  <si>
    <t>TERT</t>
  </si>
  <si>
    <t>Figure 7: Evaluation of the effect of 9 on cell cycle regulation and RNA synthesis</t>
  </si>
  <si>
    <t>Supplementary Figure S1: Trypanocidal/trypanostatic effects of nucleoside analogues</t>
  </si>
  <si>
    <r>
      <t xml:space="preserve">compound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2xEC50</t>
    </r>
  </si>
  <si>
    <r>
      <t xml:space="preserve">compound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2xEC50</t>
    </r>
  </si>
  <si>
    <r>
      <t xml:space="preserve">compound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2xEC50</t>
    </r>
  </si>
  <si>
    <r>
      <t xml:space="preserve">compound </t>
    </r>
    <r>
      <rPr>
        <b/>
        <sz val="11"/>
        <color theme="1"/>
        <rFont val="Calibri"/>
        <family val="2"/>
        <scheme val="minor"/>
      </rPr>
      <t xml:space="preserve">8 </t>
    </r>
    <r>
      <rPr>
        <sz val="11"/>
        <color theme="1"/>
        <rFont val="Calibri"/>
        <family val="2"/>
        <scheme val="minor"/>
      </rPr>
      <t>2xEC50</t>
    </r>
  </si>
  <si>
    <r>
      <t xml:space="preserve">compound </t>
    </r>
    <r>
      <rPr>
        <b/>
        <sz val="11"/>
        <color theme="1"/>
        <rFont val="Calibri"/>
        <family val="2"/>
        <scheme val="minor"/>
      </rPr>
      <t xml:space="preserve">10 </t>
    </r>
    <r>
      <rPr>
        <sz val="11"/>
        <color theme="1"/>
        <rFont val="Calibri"/>
        <family val="2"/>
        <scheme val="minor"/>
      </rPr>
      <t>2xEC50</t>
    </r>
  </si>
  <si>
    <r>
      <t>compound</t>
    </r>
    <r>
      <rPr>
        <b/>
        <sz val="11"/>
        <color theme="1"/>
        <rFont val="Calibri"/>
        <family val="2"/>
        <scheme val="minor"/>
      </rPr>
      <t xml:space="preserve"> 8</t>
    </r>
    <r>
      <rPr>
        <sz val="11"/>
        <color theme="1"/>
        <rFont val="Calibri"/>
        <family val="2"/>
        <scheme val="minor"/>
      </rPr>
      <t xml:space="preserve"> 2xEC50</t>
    </r>
  </si>
  <si>
    <r>
      <t xml:space="preserve">compound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5xEC50</t>
    </r>
  </si>
  <si>
    <r>
      <t xml:space="preserve">compound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5xEC50</t>
    </r>
  </si>
  <si>
    <r>
      <t xml:space="preserve">compound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5xEC50</t>
    </r>
  </si>
  <si>
    <r>
      <t>compound</t>
    </r>
    <r>
      <rPr>
        <b/>
        <sz val="11"/>
        <color theme="1"/>
        <rFont val="Calibri"/>
        <family val="2"/>
        <scheme val="minor"/>
      </rPr>
      <t xml:space="preserve"> 8</t>
    </r>
    <r>
      <rPr>
        <sz val="11"/>
        <color theme="1"/>
        <rFont val="Calibri"/>
        <family val="2"/>
        <scheme val="minor"/>
      </rPr>
      <t xml:space="preserve"> 5xEC50</t>
    </r>
  </si>
  <si>
    <t>Supplementary Figure S2: Washout experiments with nucleoside analogue 9</t>
  </si>
  <si>
    <t>Supplementary Table S1: Metabolic stability of nucleoside analogue 9</t>
  </si>
  <si>
    <r>
      <rPr>
        <b/>
        <sz val="11"/>
        <color theme="1"/>
        <rFont val="Calibri"/>
        <family val="2"/>
        <scheme val="minor"/>
      </rPr>
      <t>Vehicle control</t>
    </r>
    <r>
      <rPr>
        <sz val="11"/>
        <color theme="1"/>
        <rFont val="Calibri"/>
        <family val="2"/>
        <scheme val="minor"/>
      </rPr>
      <t xml:space="preserve"> (PO)</t>
    </r>
  </si>
  <si>
    <r>
      <rPr>
        <b/>
        <sz val="11"/>
        <color theme="1"/>
        <rFont val="Calibri"/>
        <family val="2"/>
        <scheme val="minor"/>
      </rPr>
      <t>Suramin</t>
    </r>
    <r>
      <rPr>
        <sz val="11"/>
        <color theme="1"/>
        <rFont val="Calibri"/>
        <family val="2"/>
        <scheme val="minor"/>
      </rPr>
      <t xml:space="preserve"> 10 mg/kg sid IP</t>
    </r>
  </si>
  <si>
    <r>
      <rPr>
        <b/>
        <sz val="11"/>
        <color theme="1"/>
        <rFont val="Calibri"/>
        <family val="2"/>
        <scheme val="minor"/>
      </rPr>
      <t>9 -</t>
    </r>
    <r>
      <rPr>
        <sz val="11"/>
        <color theme="1"/>
        <rFont val="Calibri"/>
        <family val="2"/>
        <scheme val="minor"/>
      </rPr>
      <t xml:space="preserve"> 25 mg/kg bid PO</t>
    </r>
  </si>
  <si>
    <r>
      <rPr>
        <b/>
        <sz val="11"/>
        <color theme="1"/>
        <rFont val="Calibri"/>
        <family val="2"/>
        <scheme val="minor"/>
      </rPr>
      <t>9 -</t>
    </r>
    <r>
      <rPr>
        <sz val="11"/>
        <color theme="1"/>
        <rFont val="Calibri"/>
        <family val="2"/>
        <scheme val="minor"/>
      </rPr>
      <t xml:space="preserve"> 12.5 mg/kg bid PO</t>
    </r>
  </si>
  <si>
    <r>
      <rPr>
        <b/>
        <sz val="11"/>
        <color theme="1"/>
        <rFont val="Calibri"/>
        <family val="2"/>
        <scheme val="minor"/>
      </rPr>
      <t>9 -</t>
    </r>
    <r>
      <rPr>
        <sz val="11"/>
        <color theme="1"/>
        <rFont val="Calibri"/>
        <family val="2"/>
        <scheme val="minor"/>
      </rPr>
      <t xml:space="preserve"> 6.25 mg/kg bid PO</t>
    </r>
  </si>
  <si>
    <t>Supplementary Table S2: Adenosine deaminase (ADA) susceptibility</t>
  </si>
  <si>
    <r>
      <t xml:space="preserve">Supplementary Figure S4: In vivo evaluation of analogue 9 in a mouse model of acute infection with </t>
    </r>
    <r>
      <rPr>
        <b/>
        <i/>
        <sz val="11"/>
        <color theme="1"/>
        <rFont val="Calibri"/>
        <family val="2"/>
        <scheme val="minor"/>
      </rPr>
      <t xml:space="preserve">T. b. brucei </t>
    </r>
  </si>
  <si>
    <t>Supplementary Figure S5: Dose-titration of analogue 9 in a stage-II model of HAT</t>
  </si>
  <si>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- 25 mg/kg BID</t>
    </r>
  </si>
  <si>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- 25 mg/kg SID</t>
    </r>
  </si>
  <si>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- 12.5 mg/kg SID</t>
    </r>
  </si>
  <si>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- 6.25 mg/kg SID</t>
    </r>
  </si>
  <si>
    <t>FLA1BP A -</t>
  </si>
  <si>
    <t>FLA1BP A +</t>
  </si>
  <si>
    <t>FLA1BP B -</t>
  </si>
  <si>
    <t>FLA1BP B +</t>
  </si>
  <si>
    <t>EndoG A -</t>
  </si>
  <si>
    <t>EndoG A +</t>
  </si>
  <si>
    <t>EndoG B -</t>
  </si>
  <si>
    <t>EndoG B +</t>
  </si>
  <si>
    <t>RHS5 A -</t>
  </si>
  <si>
    <t>RHS5 A +</t>
  </si>
  <si>
    <t>RHS5 B -</t>
  </si>
  <si>
    <t>RHS5 B +</t>
  </si>
  <si>
    <t>BCKDHA A -</t>
  </si>
  <si>
    <t>BCKDHA A +</t>
  </si>
  <si>
    <t>BCKDHA B -</t>
  </si>
  <si>
    <t>BCKDHA B +</t>
  </si>
  <si>
    <t>Supplementary Figure S6: Drug sensitivity of RNAi clones</t>
  </si>
  <si>
    <t>IC50 values reported in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</si>
</sst>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0"/>
    <numFmt numFmtId="167" formatCode="0.0"/>
    <numFmt numFmtId="168" formatCode="0.0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</font>
    <font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4">
    <xf numFmtId="0" fontId="0" fillId="0" borderId="0" xfId="0"/>
    <xf numFmtId="0" fontId="1" fillId="0" borderId="0" xfId="0" applyFont="1"/>
    <xf numFmtId="165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5" fontId="0" fillId="0" borderId="0" xfId="0" applyNumberFormat="1" applyFont="1" applyFill="1" applyAlignment="1">
      <alignment horizontal="center" vertical="center"/>
    </xf>
    <xf numFmtId="166" fontId="0" fillId="0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Font="1" applyAlignment="1">
      <alignment horizontal="center"/>
    </xf>
    <xf numFmtId="166" fontId="0" fillId="0" borderId="0" xfId="0" applyNumberFormat="1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center"/>
    </xf>
    <xf numFmtId="2" fontId="3" fillId="0" borderId="0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5" fillId="3" borderId="0" xfId="0" applyFont="1" applyFill="1"/>
    <xf numFmtId="0" fontId="6" fillId="3" borderId="0" xfId="0" applyFont="1" applyFill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167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7" fontId="7" fillId="0" borderId="10" xfId="0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167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2" fontId="4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37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4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0" fillId="0" borderId="22" xfId="0" applyFill="1" applyBorder="1"/>
    <xf numFmtId="0" fontId="0" fillId="0" borderId="40" xfId="0" applyFill="1" applyBorder="1"/>
    <xf numFmtId="0" fontId="1" fillId="0" borderId="6" xfId="0" applyFont="1" applyFill="1" applyBorder="1" applyAlignment="1">
      <alignment horizontal="center"/>
    </xf>
    <xf numFmtId="0" fontId="0" fillId="0" borderId="21" xfId="0" applyFill="1" applyBorder="1"/>
    <xf numFmtId="0" fontId="0" fillId="0" borderId="24" xfId="0" applyFill="1" applyBorder="1"/>
    <xf numFmtId="0" fontId="1" fillId="0" borderId="0" xfId="0" applyFont="1" applyFill="1"/>
    <xf numFmtId="0" fontId="1" fillId="0" borderId="7" xfId="0" applyFont="1" applyFill="1" applyBorder="1"/>
    <xf numFmtId="0" fontId="0" fillId="0" borderId="3" xfId="0" applyFill="1" applyBorder="1"/>
    <xf numFmtId="0" fontId="0" fillId="0" borderId="31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4" xfId="0" applyFill="1" applyBorder="1"/>
    <xf numFmtId="0" fontId="1" fillId="0" borderId="4" xfId="0" applyFont="1" applyFill="1" applyBorder="1"/>
    <xf numFmtId="0" fontId="1" fillId="0" borderId="8" xfId="0" applyFont="1" applyFill="1" applyBorder="1"/>
    <xf numFmtId="0" fontId="1" fillId="0" borderId="28" xfId="0" applyFont="1" applyFill="1" applyBorder="1"/>
    <xf numFmtId="0" fontId="1" fillId="0" borderId="2" xfId="0" applyFont="1" applyFill="1" applyBorder="1"/>
    <xf numFmtId="0" fontId="1" fillId="0" borderId="1" xfId="0" applyFont="1" applyFill="1" applyBorder="1"/>
    <xf numFmtId="0" fontId="1" fillId="0" borderId="21" xfId="0" applyFont="1" applyFill="1" applyBorder="1"/>
    <xf numFmtId="0" fontId="0" fillId="0" borderId="20" xfId="0" applyFill="1" applyBorder="1"/>
    <xf numFmtId="0" fontId="0" fillId="0" borderId="17" xfId="0" applyFill="1" applyBorder="1"/>
    <xf numFmtId="0" fontId="0" fillId="0" borderId="38" xfId="0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6" xfId="0" applyFont="1" applyFill="1" applyBorder="1"/>
    <xf numFmtId="0" fontId="0" fillId="0" borderId="7" xfId="0" applyFill="1" applyBorder="1"/>
    <xf numFmtId="0" fontId="0" fillId="0" borderId="23" xfId="0" applyFill="1" applyBorder="1"/>
    <xf numFmtId="0" fontId="0" fillId="0" borderId="30" xfId="0" applyFill="1" applyBorder="1"/>
    <xf numFmtId="0" fontId="0" fillId="0" borderId="29" xfId="0" applyFill="1" applyBorder="1"/>
    <xf numFmtId="0" fontId="1" fillId="0" borderId="22" xfId="0" applyFont="1" applyFill="1" applyBorder="1"/>
    <xf numFmtId="0" fontId="1" fillId="0" borderId="6" xfId="0" applyFont="1" applyFill="1" applyBorder="1"/>
    <xf numFmtId="0" fontId="0" fillId="0" borderId="18" xfId="0" applyFill="1" applyBorder="1"/>
    <xf numFmtId="0" fontId="0" fillId="0" borderId="19" xfId="0" applyFill="1" applyBorder="1"/>
    <xf numFmtId="0" fontId="1" fillId="0" borderId="1" xfId="0" applyFont="1" applyBorder="1"/>
    <xf numFmtId="0" fontId="0" fillId="0" borderId="0" xfId="0" applyFill="1" applyAlignment="1">
      <alignment horizontal="right"/>
    </xf>
    <xf numFmtId="0" fontId="0" fillId="0" borderId="42" xfId="0" applyFill="1" applyBorder="1" applyAlignment="1">
      <alignment horizontal="right"/>
    </xf>
    <xf numFmtId="0" fontId="0" fillId="0" borderId="43" xfId="0" applyFill="1" applyBorder="1" applyAlignment="1">
      <alignment horizontal="right"/>
    </xf>
    <xf numFmtId="0" fontId="0" fillId="0" borderId="21" xfId="0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0" fontId="0" fillId="0" borderId="44" xfId="0" applyFill="1" applyBorder="1"/>
    <xf numFmtId="2" fontId="0" fillId="0" borderId="17" xfId="0" applyNumberFormat="1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0" fontId="0" fillId="0" borderId="16" xfId="0" applyFill="1" applyBorder="1" applyAlignment="1">
      <alignment horizontal="right"/>
    </xf>
    <xf numFmtId="164" fontId="0" fillId="0" borderId="0" xfId="0" applyNumberFormat="1" applyFill="1" applyAlignment="1">
      <alignment horizontal="right"/>
    </xf>
    <xf numFmtId="167" fontId="0" fillId="0" borderId="0" xfId="0" applyNumberFormat="1" applyFill="1" applyAlignment="1">
      <alignment horizontal="right"/>
    </xf>
    <xf numFmtId="167" fontId="0" fillId="0" borderId="17" xfId="0" applyNumberFormat="1" applyFill="1" applyBorder="1" applyAlignment="1">
      <alignment horizontal="right"/>
    </xf>
    <xf numFmtId="164" fontId="0" fillId="0" borderId="17" xfId="0" applyNumberFormat="1" applyFill="1" applyBorder="1" applyAlignment="1">
      <alignment horizontal="right"/>
    </xf>
    <xf numFmtId="2" fontId="0" fillId="0" borderId="16" xfId="0" applyNumberForma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" fillId="0" borderId="41" xfId="0" applyFont="1" applyBorder="1"/>
    <xf numFmtId="0" fontId="1" fillId="0" borderId="42" xfId="0" applyFont="1" applyBorder="1"/>
    <xf numFmtId="0" fontId="0" fillId="0" borderId="5" xfId="0" applyBorder="1"/>
    <xf numFmtId="11" fontId="0" fillId="0" borderId="5" xfId="0" applyNumberFormat="1" applyBorder="1"/>
    <xf numFmtId="0" fontId="8" fillId="0" borderId="0" xfId="0" applyFont="1"/>
    <xf numFmtId="0" fontId="0" fillId="0" borderId="4" xfId="0" applyBorder="1"/>
    <xf numFmtId="0" fontId="8" fillId="0" borderId="4" xfId="0" applyFont="1" applyBorder="1"/>
    <xf numFmtId="0" fontId="1" fillId="0" borderId="0" xfId="0" applyFont="1" applyFill="1" applyBorder="1" applyAlignment="1">
      <alignment horizontal="center"/>
    </xf>
    <xf numFmtId="0" fontId="1" fillId="0" borderId="42" xfId="0" applyFont="1" applyFill="1" applyBorder="1"/>
    <xf numFmtId="0" fontId="1" fillId="0" borderId="43" xfId="0" applyFont="1" applyFill="1" applyBorder="1"/>
    <xf numFmtId="0" fontId="0" fillId="0" borderId="5" xfId="0" applyFill="1" applyBorder="1"/>
    <xf numFmtId="0" fontId="0" fillId="0" borderId="6" xfId="0" applyFill="1" applyBorder="1"/>
    <xf numFmtId="11" fontId="0" fillId="0" borderId="0" xfId="0" applyNumberFormat="1" applyFill="1"/>
    <xf numFmtId="11" fontId="0" fillId="0" borderId="7" xfId="0" applyNumberFormat="1" applyFill="1" applyBorder="1"/>
    <xf numFmtId="11" fontId="0" fillId="0" borderId="4" xfId="0" applyNumberFormat="1" applyFill="1" applyBorder="1"/>
    <xf numFmtId="11" fontId="0" fillId="0" borderId="5" xfId="0" applyNumberFormat="1" applyFill="1" applyBorder="1"/>
    <xf numFmtId="11" fontId="0" fillId="0" borderId="6" xfId="0" applyNumberFormat="1" applyFill="1" applyBorder="1"/>
    <xf numFmtId="11" fontId="0" fillId="0" borderId="8" xfId="0" applyNumberFormat="1" applyFill="1" applyBorder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9" fillId="0" borderId="0" xfId="0" applyFont="1"/>
    <xf numFmtId="0" fontId="16" fillId="0" borderId="0" xfId="0" applyFont="1"/>
    <xf numFmtId="0" fontId="0" fillId="0" borderId="45" xfId="0" applyBorder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/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50" xfId="0" applyFont="1" applyBorder="1"/>
    <xf numFmtId="11" fontId="8" fillId="0" borderId="3" xfId="0" applyNumberFormat="1" applyFont="1" applyBorder="1" applyAlignment="1">
      <alignment horizontal="center"/>
    </xf>
    <xf numFmtId="11" fontId="8" fillId="0" borderId="0" xfId="0" applyNumberFormat="1" applyFont="1" applyAlignment="1">
      <alignment horizontal="center"/>
    </xf>
    <xf numFmtId="11" fontId="8" fillId="0" borderId="21" xfId="0" applyNumberFormat="1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11" fontId="8" fillId="0" borderId="52" xfId="0" applyNumberFormat="1" applyFont="1" applyBorder="1" applyAlignment="1">
      <alignment horizontal="center"/>
    </xf>
    <xf numFmtId="11" fontId="8" fillId="0" borderId="5" xfId="0" applyNumberFormat="1" applyFont="1" applyBorder="1" applyAlignment="1">
      <alignment horizontal="center"/>
    </xf>
    <xf numFmtId="11" fontId="8" fillId="0" borderId="39" xfId="0" applyNumberFormat="1" applyFont="1" applyBorder="1" applyAlignment="1">
      <alignment horizontal="center"/>
    </xf>
    <xf numFmtId="0" fontId="0" fillId="0" borderId="50" xfId="0" applyBorder="1"/>
    <xf numFmtId="11" fontId="17" fillId="0" borderId="0" xfId="0" quotePrefix="1" applyNumberFormat="1" applyFont="1" applyAlignment="1">
      <alignment horizontal="center"/>
    </xf>
    <xf numFmtId="11" fontId="0" fillId="0" borderId="21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0" fontId="0" fillId="4" borderId="50" xfId="0" applyFill="1" applyBorder="1"/>
    <xf numFmtId="11" fontId="0" fillId="4" borderId="3" xfId="0" applyNumberFormat="1" applyFill="1" applyBorder="1" applyAlignment="1">
      <alignment horizontal="center"/>
    </xf>
    <xf numFmtId="11" fontId="0" fillId="4" borderId="0" xfId="0" applyNumberFormat="1" applyFill="1" applyAlignment="1">
      <alignment horizontal="center"/>
    </xf>
    <xf numFmtId="11" fontId="0" fillId="4" borderId="21" xfId="0" applyNumberFormat="1" applyFill="1" applyBorder="1" applyAlignment="1">
      <alignment horizontal="center"/>
    </xf>
    <xf numFmtId="0" fontId="0" fillId="4" borderId="53" xfId="0" applyFill="1" applyBorder="1"/>
    <xf numFmtId="11" fontId="0" fillId="4" borderId="54" xfId="0" applyNumberFormat="1" applyFill="1" applyBorder="1" applyAlignment="1">
      <alignment horizontal="center"/>
    </xf>
    <xf numFmtId="11" fontId="0" fillId="4" borderId="4" xfId="0" applyNumberFormat="1" applyFill="1" applyBorder="1" applyAlignment="1">
      <alignment horizontal="center"/>
    </xf>
    <xf numFmtId="11" fontId="0" fillId="4" borderId="29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1" fillId="0" borderId="51" xfId="0" applyFont="1" applyBorder="1"/>
    <xf numFmtId="0" fontId="0" fillId="0" borderId="50" xfId="0" applyBorder="1" applyAlignment="1">
      <alignment horizontal="left"/>
    </xf>
    <xf numFmtId="0" fontId="0" fillId="4" borderId="50" xfId="0" applyFill="1" applyBorder="1" applyAlignment="1">
      <alignment horizontal="left"/>
    </xf>
    <xf numFmtId="0" fontId="0" fillId="4" borderId="53" xfId="0" applyFill="1" applyBorder="1" applyAlignment="1">
      <alignment horizontal="left"/>
    </xf>
    <xf numFmtId="11" fontId="17" fillId="0" borderId="0" xfId="0" applyNumberFormat="1" applyFont="1" applyAlignment="1">
      <alignment horizontal="center"/>
    </xf>
    <xf numFmtId="11" fontId="17" fillId="0" borderId="3" xfId="0" applyNumberFormat="1" applyFont="1" applyBorder="1" applyAlignment="1">
      <alignment horizontal="center"/>
    </xf>
    <xf numFmtId="11" fontId="8" fillId="0" borderId="21" xfId="0" quotePrefix="1" applyNumberFormat="1" applyFont="1" applyBorder="1" applyAlignment="1">
      <alignment horizontal="center"/>
    </xf>
    <xf numFmtId="0" fontId="0" fillId="4" borderId="55" xfId="0" applyFill="1" applyBorder="1"/>
    <xf numFmtId="11" fontId="0" fillId="4" borderId="44" xfId="0" applyNumberFormat="1" applyFill="1" applyBorder="1" applyAlignment="1">
      <alignment horizontal="center"/>
    </xf>
    <xf numFmtId="11" fontId="0" fillId="4" borderId="17" xfId="0" applyNumberFormat="1" applyFill="1" applyBorder="1" applyAlignment="1">
      <alignment horizontal="center"/>
    </xf>
    <xf numFmtId="11" fontId="0" fillId="4" borderId="16" xfId="0" applyNumberFormat="1" applyFill="1" applyBorder="1" applyAlignment="1">
      <alignment horizontal="center"/>
    </xf>
    <xf numFmtId="0" fontId="0" fillId="4" borderId="55" xfId="0" applyFill="1" applyBorder="1" applyAlignment="1">
      <alignment horizontal="left"/>
    </xf>
    <xf numFmtId="0" fontId="0" fillId="0" borderId="41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6" xfId="0" applyBorder="1" applyAlignment="1">
      <alignment horizontal="right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4" xfId="0" applyBorder="1"/>
    <xf numFmtId="0" fontId="0" fillId="0" borderId="31" xfId="0" applyBorder="1"/>
    <xf numFmtId="0" fontId="0" fillId="0" borderId="59" xfId="0" applyBorder="1"/>
    <xf numFmtId="0" fontId="0" fillId="0" borderId="8" xfId="0" applyBorder="1"/>
    <xf numFmtId="0" fontId="0" fillId="0" borderId="60" xfId="0" applyBorder="1"/>
    <xf numFmtId="0" fontId="0" fillId="0" borderId="28" xfId="0" applyBorder="1"/>
    <xf numFmtId="0" fontId="0" fillId="0" borderId="61" xfId="0" applyBorder="1"/>
    <xf numFmtId="0" fontId="0" fillId="0" borderId="2" xfId="0" applyBorder="1"/>
    <xf numFmtId="0" fontId="0" fillId="0" borderId="28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/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56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6" xfId="0" applyBorder="1"/>
    <xf numFmtId="0" fontId="0" fillId="0" borderId="57" xfId="0" applyBorder="1"/>
    <xf numFmtId="165" fontId="0" fillId="0" borderId="54" xfId="0" applyNumberFormat="1" applyBorder="1"/>
    <xf numFmtId="165" fontId="0" fillId="0" borderId="67" xfId="0" applyNumberFormat="1" applyBorder="1"/>
    <xf numFmtId="165" fontId="0" fillId="0" borderId="4" xfId="0" applyNumberFormat="1" applyBorder="1"/>
    <xf numFmtId="165" fontId="0" fillId="0" borderId="29" xfId="0" applyNumberFormat="1" applyBorder="1"/>
    <xf numFmtId="165" fontId="0" fillId="0" borderId="60" xfId="0" applyNumberFormat="1" applyBorder="1"/>
    <xf numFmtId="165" fontId="0" fillId="0" borderId="68" xfId="0" applyNumberFormat="1" applyBorder="1"/>
    <xf numFmtId="165" fontId="0" fillId="0" borderId="26" xfId="0" applyNumberFormat="1" applyBorder="1"/>
    <xf numFmtId="165" fontId="0" fillId="0" borderId="25" xfId="0" applyNumberFormat="1" applyBorder="1"/>
    <xf numFmtId="165" fontId="0" fillId="0" borderId="62" xfId="0" applyNumberFormat="1" applyBorder="1"/>
    <xf numFmtId="165" fontId="0" fillId="0" borderId="69" xfId="0" applyNumberFormat="1" applyBorder="1"/>
    <xf numFmtId="165" fontId="0" fillId="0" borderId="70" xfId="0" applyNumberFormat="1" applyBorder="1"/>
    <xf numFmtId="165" fontId="0" fillId="0" borderId="71" xfId="0" applyNumberFormat="1" applyBorder="1"/>
    <xf numFmtId="0" fontId="0" fillId="0" borderId="66" xfId="0" applyBorder="1" applyAlignment="1">
      <alignment horizontal="center"/>
    </xf>
    <xf numFmtId="0" fontId="0" fillId="0" borderId="53" xfId="0" applyBorder="1"/>
    <xf numFmtId="1" fontId="0" fillId="0" borderId="31" xfId="0" applyNumberFormat="1" applyBorder="1"/>
    <xf numFmtId="1" fontId="0" fillId="0" borderId="30" xfId="0" applyNumberFormat="1" applyBorder="1"/>
    <xf numFmtId="1" fontId="0" fillId="0" borderId="59" xfId="0" applyNumberFormat="1" applyBorder="1"/>
    <xf numFmtId="0" fontId="0" fillId="0" borderId="68" xfId="0" applyBorder="1"/>
    <xf numFmtId="1" fontId="0" fillId="0" borderId="28" xfId="0" applyNumberFormat="1" applyBorder="1"/>
    <xf numFmtId="1" fontId="0" fillId="0" borderId="1" xfId="0" applyNumberFormat="1" applyBorder="1"/>
    <xf numFmtId="1" fontId="0" fillId="0" borderId="61" xfId="0" applyNumberFormat="1" applyBorder="1"/>
    <xf numFmtId="0" fontId="0" fillId="0" borderId="69" xfId="0" applyBorder="1"/>
    <xf numFmtId="1" fontId="0" fillId="0" borderId="63" xfId="0" applyNumberFormat="1" applyBorder="1"/>
    <xf numFmtId="1" fontId="0" fillId="0" borderId="72" xfId="0" applyNumberFormat="1" applyBorder="1"/>
    <xf numFmtId="1" fontId="0" fillId="0" borderId="64" xfId="0" applyNumberFormat="1" applyBorder="1"/>
    <xf numFmtId="0" fontId="0" fillId="0" borderId="0" xfId="0" applyAlignment="1">
      <alignment horizontal="center"/>
    </xf>
    <xf numFmtId="1" fontId="0" fillId="0" borderId="37" xfId="0" applyNumberFormat="1" applyBorder="1"/>
    <xf numFmtId="1" fontId="0" fillId="0" borderId="36" xfId="0" applyNumberFormat="1" applyBorder="1"/>
    <xf numFmtId="1" fontId="0" fillId="0" borderId="73" xfId="0" applyNumberFormat="1" applyBorder="1"/>
    <xf numFmtId="1" fontId="0" fillId="0" borderId="8" xfId="0" applyNumberFormat="1" applyBorder="1"/>
    <xf numFmtId="1" fontId="0" fillId="0" borderId="2" xfId="0" applyNumberFormat="1" applyBorder="1"/>
    <xf numFmtId="1" fontId="0" fillId="0" borderId="65" xfId="0" applyNumberFormat="1" applyBorder="1"/>
    <xf numFmtId="0" fontId="0" fillId="0" borderId="46" xfId="0" applyBorder="1"/>
    <xf numFmtId="0" fontId="0" fillId="0" borderId="74" xfId="0" applyBorder="1" applyAlignment="1">
      <alignment horizontal="center"/>
    </xf>
    <xf numFmtId="0" fontId="0" fillId="0" borderId="37" xfId="0" applyBorder="1"/>
    <xf numFmtId="0" fontId="0" fillId="0" borderId="73" xfId="0" applyBorder="1"/>
    <xf numFmtId="0" fontId="0" fillId="0" borderId="49" xfId="0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59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61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66" fontId="0" fillId="0" borderId="28" xfId="0" applyNumberFormat="1" applyBorder="1"/>
    <xf numFmtId="166" fontId="0" fillId="0" borderId="61" xfId="0" applyNumberFormat="1" applyBorder="1"/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166" fontId="0" fillId="0" borderId="63" xfId="0" applyNumberFormat="1" applyBorder="1" applyAlignment="1">
      <alignment horizontal="center" vertical="center"/>
    </xf>
    <xf numFmtId="166" fontId="0" fillId="0" borderId="64" xfId="0" applyNumberFormat="1" applyBorder="1" applyAlignment="1">
      <alignment horizontal="center" vertical="center"/>
    </xf>
    <xf numFmtId="0" fontId="0" fillId="0" borderId="30" xfId="0" applyBorder="1"/>
    <xf numFmtId="0" fontId="0" fillId="0" borderId="9" xfId="0" applyBorder="1"/>
    <xf numFmtId="0" fontId="0" fillId="0" borderId="1" xfId="0" applyBorder="1"/>
    <xf numFmtId="0" fontId="0" fillId="0" borderId="27" xfId="0" applyBorder="1"/>
    <xf numFmtId="0" fontId="0" fillId="0" borderId="72" xfId="0" applyBorder="1"/>
    <xf numFmtId="0" fontId="0" fillId="0" borderId="75" xfId="0" applyBorder="1"/>
    <xf numFmtId="0" fontId="0" fillId="0" borderId="35" xfId="0" applyBorder="1"/>
    <xf numFmtId="0" fontId="0" fillId="0" borderId="34" xfId="0" applyBorder="1"/>
    <xf numFmtId="0" fontId="0" fillId="0" borderId="36" xfId="0" applyBorder="1"/>
    <xf numFmtId="0" fontId="0" fillId="0" borderId="76" xfId="0" applyBorder="1" applyAlignment="1">
      <alignment horizontal="center"/>
    </xf>
    <xf numFmtId="168" fontId="0" fillId="0" borderId="1" xfId="0" applyNumberFormat="1" applyBorder="1"/>
    <xf numFmtId="168" fontId="0" fillId="0" borderId="1" xfId="0" applyNumberFormat="1" applyBorder="1" applyAlignment="1">
      <alignment horizontal="center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t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43</xdr:row>
      <xdr:rowOff>0</xdr:rowOff>
    </xdr:from>
    <xdr:to>
      <xdr:col>6</xdr:col>
      <xdr:colOff>158115</xdr:colOff>
      <xdr:row>59</xdr:row>
      <xdr:rowOff>45720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041EAD9-5DEC-40CA-884F-807BB7A2C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3525" y="7458075"/>
          <a:ext cx="6149340" cy="29413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403860</xdr:colOff>
      <xdr:row>14</xdr:row>
      <xdr:rowOff>0</xdr:rowOff>
    </xdr:from>
    <xdr:to>
      <xdr:col>10</xdr:col>
      <xdr:colOff>68580</xdr:colOff>
      <xdr:row>26</xdr:row>
      <xdr:rowOff>160020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52776D1-4FCF-4424-A80C-213DA645E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2377440"/>
          <a:ext cx="5760720" cy="2354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31</xdr:row>
      <xdr:rowOff>106680</xdr:rowOff>
    </xdr:from>
    <xdr:to>
      <xdr:col>5</xdr:col>
      <xdr:colOff>876300</xdr:colOff>
      <xdr:row>42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8DBA80B-9719-4C33-BB44-DEA5C52369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56" r="14683" b="12162"/>
        <a:stretch/>
      </xdr:blipFill>
      <xdr:spPr bwMode="auto">
        <a:xfrm>
          <a:off x="449580" y="5775960"/>
          <a:ext cx="4122420" cy="19812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417195</xdr:colOff>
      <xdr:row>10</xdr:row>
      <xdr:rowOff>60960</xdr:rowOff>
    </xdr:from>
    <xdr:to>
      <xdr:col>8</xdr:col>
      <xdr:colOff>351790</xdr:colOff>
      <xdr:row>41</xdr:row>
      <xdr:rowOff>40005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7AA6C6D-BBCD-4192-98B7-594ABFE762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995" y="1912620"/>
          <a:ext cx="4201795" cy="56483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260350</xdr:colOff>
      <xdr:row>17</xdr:row>
      <xdr:rowOff>86783</xdr:rowOff>
    </xdr:from>
    <xdr:to>
      <xdr:col>11</xdr:col>
      <xdr:colOff>550635</xdr:colOff>
      <xdr:row>70</xdr:row>
      <xdr:rowOff>16933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1B58B4B-FAC1-4432-A7D1-F6D36A25F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950" y="3278716"/>
          <a:ext cx="6386285" cy="98022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</xdr:colOff>
      <xdr:row>27</xdr:row>
      <xdr:rowOff>156210</xdr:rowOff>
    </xdr:from>
    <xdr:to>
      <xdr:col>15</xdr:col>
      <xdr:colOff>253365</xdr:colOff>
      <xdr:row>47</xdr:row>
      <xdr:rowOff>11430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65A0674-F1AC-4F19-BD67-F20238FF27A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4577"/>
        <a:stretch/>
      </xdr:blipFill>
      <xdr:spPr bwMode="auto">
        <a:xfrm>
          <a:off x="62865" y="5093970"/>
          <a:ext cx="9220200" cy="35128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441960</xdr:colOff>
      <xdr:row>64</xdr:row>
      <xdr:rowOff>91440</xdr:rowOff>
    </xdr:from>
    <xdr:to>
      <xdr:col>12</xdr:col>
      <xdr:colOff>266700</xdr:colOff>
      <xdr:row>92</xdr:row>
      <xdr:rowOff>15240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487517-1F96-44FE-BE27-09554EBC5C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8" r="6084" b="5294"/>
        <a:stretch/>
      </xdr:blipFill>
      <xdr:spPr bwMode="auto">
        <a:xfrm>
          <a:off x="441960" y="11643360"/>
          <a:ext cx="7818120" cy="50444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167640</xdr:colOff>
      <xdr:row>0</xdr:row>
      <xdr:rowOff>137160</xdr:rowOff>
    </xdr:from>
    <xdr:to>
      <xdr:col>17</xdr:col>
      <xdr:colOff>442459</xdr:colOff>
      <xdr:row>26</xdr:row>
      <xdr:rowOff>23264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5BEDD8-0E7B-41A2-9AB0-65516DC7F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4440" y="137160"/>
          <a:ext cx="5761219" cy="4663844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</xdr:colOff>
      <xdr:row>44</xdr:row>
      <xdr:rowOff>15240</xdr:rowOff>
    </xdr:from>
    <xdr:to>
      <xdr:col>8</xdr:col>
      <xdr:colOff>461010</xdr:colOff>
      <xdr:row>66</xdr:row>
      <xdr:rowOff>146685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CE00E03-974D-4788-9BC9-215332F0C988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556" b="10641"/>
        <a:stretch/>
      </xdr:blipFill>
      <xdr:spPr bwMode="auto">
        <a:xfrm>
          <a:off x="994410" y="7970520"/>
          <a:ext cx="5745480" cy="41548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403860</xdr:colOff>
      <xdr:row>47</xdr:row>
      <xdr:rowOff>83820</xdr:rowOff>
    </xdr:from>
    <xdr:to>
      <xdr:col>10</xdr:col>
      <xdr:colOff>68580</xdr:colOff>
      <xdr:row>57</xdr:row>
      <xdr:rowOff>17145</xdr:rowOff>
    </xdr:to>
    <xdr:pic>
      <xdr:nvPicPr>
        <xdr:cNvPr id="3" name="Afbeelding 2" descr="Afbeelding met kaart, tekst&#10;&#10;Automatisch gegenereerde beschrijving">
          <a:extLst>
            <a:ext uri="{FF2B5EF4-FFF2-40B4-BE49-F238E27FC236}">
              <a16:creationId xmlns:a16="http://schemas.microsoft.com/office/drawing/2014/main" id="{E80E1B61-BA79-41DC-94CB-D6350D4CB81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" y="8374380"/>
          <a:ext cx="5760720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</xdr:colOff>
      <xdr:row>32</xdr:row>
      <xdr:rowOff>91440</xdr:rowOff>
    </xdr:from>
    <xdr:to>
      <xdr:col>9</xdr:col>
      <xdr:colOff>160020</xdr:colOff>
      <xdr:row>46</xdr:row>
      <xdr:rowOff>114300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C87FEDE-97FD-49A7-9961-74A46B37B4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1" r="40548" b="8626"/>
        <a:stretch/>
      </xdr:blipFill>
      <xdr:spPr bwMode="auto">
        <a:xfrm>
          <a:off x="708660" y="5638800"/>
          <a:ext cx="4937760" cy="258318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87</xdr:row>
      <xdr:rowOff>160020</xdr:rowOff>
    </xdr:from>
    <xdr:to>
      <xdr:col>14</xdr:col>
      <xdr:colOff>144780</xdr:colOff>
      <xdr:row>105</xdr:row>
      <xdr:rowOff>22860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6FBC6F-DE7C-4294-BFC4-714EB486A6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16070580"/>
          <a:ext cx="9921240" cy="315468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27</xdr:row>
      <xdr:rowOff>137160</xdr:rowOff>
    </xdr:from>
    <xdr:to>
      <xdr:col>9</xdr:col>
      <xdr:colOff>413540</xdr:colOff>
      <xdr:row>74</xdr:row>
      <xdr:rowOff>78108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895F861-68EE-461C-B595-355963515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" y="5212080"/>
          <a:ext cx="6181880" cy="853630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0</xdr:rowOff>
    </xdr:from>
    <xdr:to>
      <xdr:col>6</xdr:col>
      <xdr:colOff>247650</xdr:colOff>
      <xdr:row>87</xdr:row>
      <xdr:rowOff>83820</xdr:rowOff>
    </xdr:to>
    <xdr:pic>
      <xdr:nvPicPr>
        <xdr:cNvPr id="2" name="Afbeelding 1" descr="Afbeelding met object&#10;&#10;Automatisch gegenereerde beschrijving">
          <a:extLst>
            <a:ext uri="{FF2B5EF4-FFF2-40B4-BE49-F238E27FC236}">
              <a16:creationId xmlns:a16="http://schemas.microsoft.com/office/drawing/2014/main" id="{B3B58DA8-C606-4C0B-9DD5-05A640DADF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74480"/>
          <a:ext cx="5063490" cy="685038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16</xdr:row>
      <xdr:rowOff>0</xdr:rowOff>
    </xdr:from>
    <xdr:to>
      <xdr:col>9</xdr:col>
      <xdr:colOff>533400</xdr:colOff>
      <xdr:row>30</xdr:row>
      <xdr:rowOff>158646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77DDCAF-84E4-449E-A71E-5853F5DAC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560320"/>
          <a:ext cx="10058400" cy="271896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9F88-A636-4C72-9ADD-9F408F2ACFA9}">
  <dimension ref="A1:G46"/>
  <sheetViews>
    <sheetView zoomScaleNormal="100" workbookViewId="0">
      <selection activeCell="A7" sqref="A7"/>
    </sheetView>
  </sheetViews>
  <sheetFormatPr defaultRowHeight="14.4" x14ac:dyDescent="0.3"/>
  <cols>
    <col min="1" max="1" width="29" bestFit="1" customWidth="1"/>
    <col min="2" max="2" width="13.6640625" bestFit="1" customWidth="1"/>
    <col min="3" max="3" width="13.77734375" bestFit="1" customWidth="1"/>
    <col min="4" max="4" width="19.5546875" bestFit="1" customWidth="1"/>
    <col min="5" max="5" width="18.109375" bestFit="1" customWidth="1"/>
    <col min="6" max="7" width="15.6640625" bestFit="1" customWidth="1"/>
  </cols>
  <sheetData>
    <row r="1" spans="1:7" x14ac:dyDescent="0.3">
      <c r="A1" s="1" t="s">
        <v>189</v>
      </c>
    </row>
    <row r="2" spans="1:7" x14ac:dyDescent="0.3">
      <c r="A2" s="1"/>
    </row>
    <row r="3" spans="1:7" x14ac:dyDescent="0.3">
      <c r="B3" s="116" t="s">
        <v>7</v>
      </c>
      <c r="C3" s="116" t="s">
        <v>8</v>
      </c>
      <c r="D3" s="116" t="s">
        <v>9</v>
      </c>
      <c r="E3" s="116" t="s">
        <v>10</v>
      </c>
      <c r="F3" s="116" t="s">
        <v>11</v>
      </c>
      <c r="G3" s="116" t="s">
        <v>12</v>
      </c>
    </row>
    <row r="4" spans="1:7" x14ac:dyDescent="0.3">
      <c r="A4" s="1" t="s">
        <v>15</v>
      </c>
      <c r="B4" s="1"/>
      <c r="C4" s="1"/>
      <c r="D4" s="1"/>
      <c r="E4" s="1"/>
      <c r="F4" s="1"/>
      <c r="G4" s="1"/>
    </row>
    <row r="5" spans="1:7" x14ac:dyDescent="0.3">
      <c r="B5" s="10">
        <v>0.70296531915664673</v>
      </c>
      <c r="C5" s="10">
        <v>0.69095641374588013</v>
      </c>
      <c r="D5" s="11">
        <v>3.9867345243692398E-2</v>
      </c>
      <c r="E5" s="73">
        <v>2.0103559363633394E-3</v>
      </c>
      <c r="F5" s="9">
        <v>49.866531372070313</v>
      </c>
      <c r="G5" s="10">
        <v>0.3823334276676178</v>
      </c>
    </row>
    <row r="6" spans="1:7" x14ac:dyDescent="0.3">
      <c r="B6" s="10">
        <v>0.52677863836288452</v>
      </c>
      <c r="C6" s="10">
        <v>0.57710134983062744</v>
      </c>
      <c r="D6" s="11">
        <v>6.5237969160079956E-2</v>
      </c>
      <c r="E6" s="73">
        <v>1.6274648951366544E-3</v>
      </c>
      <c r="F6" s="9">
        <v>47.208526611328125</v>
      </c>
      <c r="G6" s="10">
        <v>0.53252053260803223</v>
      </c>
    </row>
    <row r="7" spans="1:7" x14ac:dyDescent="0.3">
      <c r="B7" s="10">
        <v>0.54956561326980591</v>
      </c>
      <c r="C7" s="10">
        <v>1.6724179983139038</v>
      </c>
      <c r="D7" s="11">
        <v>3.7997577339410782E-2</v>
      </c>
      <c r="E7" s="73">
        <v>4.5708875404670835E-4</v>
      </c>
      <c r="F7" s="12"/>
      <c r="G7" s="12"/>
    </row>
    <row r="8" spans="1:7" x14ac:dyDescent="0.3">
      <c r="B8" s="10">
        <v>0.13276588916778564</v>
      </c>
      <c r="C8" s="10">
        <v>2.3784141540527344</v>
      </c>
      <c r="D8" s="12"/>
      <c r="E8" s="73">
        <v>5.0642335554584861E-4</v>
      </c>
      <c r="F8" s="12"/>
      <c r="G8" s="12"/>
    </row>
    <row r="9" spans="1:7" x14ac:dyDescent="0.3">
      <c r="B9" s="12"/>
      <c r="C9" s="10">
        <v>0.90353882312774658</v>
      </c>
      <c r="D9" s="12"/>
      <c r="E9" s="73">
        <v>1.8471800722181797E-3</v>
      </c>
      <c r="F9" s="12"/>
      <c r="G9" s="12"/>
    </row>
    <row r="10" spans="1:7" x14ac:dyDescent="0.3">
      <c r="B10" s="6"/>
      <c r="C10" s="7"/>
      <c r="D10" s="6"/>
      <c r="E10" s="8"/>
      <c r="F10" s="6"/>
      <c r="G10" s="6"/>
    </row>
    <row r="11" spans="1:7" x14ac:dyDescent="0.3">
      <c r="A11" t="s">
        <v>20</v>
      </c>
      <c r="B11" s="15">
        <v>4</v>
      </c>
      <c r="C11" s="16">
        <v>5</v>
      </c>
      <c r="D11" s="15">
        <v>3</v>
      </c>
      <c r="E11" s="16">
        <v>5</v>
      </c>
      <c r="F11" s="15">
        <v>2</v>
      </c>
      <c r="G11" s="15">
        <v>2</v>
      </c>
    </row>
    <row r="12" spans="1:7" ht="15" customHeight="1" x14ac:dyDescent="0.3">
      <c r="A12" t="s">
        <v>21</v>
      </c>
      <c r="B12" s="14">
        <f>AVERAGE(B5:B8)</f>
        <v>0.4780188649892807</v>
      </c>
      <c r="C12" s="14">
        <f>AVERAGE(C5:C9)</f>
        <v>1.2444857478141784</v>
      </c>
      <c r="D12" s="18">
        <f t="shared" ref="D12:G12" si="0">AVERAGE(D5:D9)</f>
        <v>4.7700963914394379E-2</v>
      </c>
      <c r="E12" s="19">
        <f t="shared" si="0"/>
        <v>1.2897026026621461E-3</v>
      </c>
      <c r="F12" s="14">
        <f t="shared" si="0"/>
        <v>48.537528991699219</v>
      </c>
      <c r="G12" s="14">
        <f t="shared" si="0"/>
        <v>0.45742698013782501</v>
      </c>
    </row>
    <row r="13" spans="1:7" ht="15" customHeight="1" x14ac:dyDescent="0.3">
      <c r="A13" t="s">
        <v>22</v>
      </c>
      <c r="B13" s="12">
        <f>STDEV(B5:B9)/SQRT(B11)</f>
        <v>0.1215514216443089</v>
      </c>
      <c r="C13" s="12">
        <f t="shared" ref="C13:G13" si="1">STDEV(C5:C9)/SQRT(C11)</f>
        <v>0.34183044812388846</v>
      </c>
      <c r="D13" s="12">
        <f t="shared" si="1"/>
        <v>8.7850995582363402E-3</v>
      </c>
      <c r="E13" s="12">
        <f t="shared" si="1"/>
        <v>3.3548307874795724E-4</v>
      </c>
      <c r="F13" s="12">
        <f t="shared" si="1"/>
        <v>1.3290023803710938</v>
      </c>
      <c r="G13" s="12">
        <f t="shared" si="1"/>
        <v>7.5093552470207214E-2</v>
      </c>
    </row>
    <row r="14" spans="1:7" ht="15" customHeight="1" x14ac:dyDescent="0.3">
      <c r="A14" t="s">
        <v>19</v>
      </c>
      <c r="B14" s="17" t="s">
        <v>62</v>
      </c>
      <c r="C14" s="17" t="s">
        <v>63</v>
      </c>
      <c r="D14" s="17" t="s">
        <v>1</v>
      </c>
      <c r="E14" s="17" t="s">
        <v>3</v>
      </c>
      <c r="F14" s="17" t="s">
        <v>60</v>
      </c>
      <c r="G14" s="17" t="s">
        <v>4</v>
      </c>
    </row>
    <row r="15" spans="1:7" ht="15" customHeight="1" x14ac:dyDescent="0.3">
      <c r="E15" s="2"/>
    </row>
    <row r="16" spans="1:7" x14ac:dyDescent="0.3">
      <c r="A16" s="1" t="s">
        <v>16</v>
      </c>
      <c r="B16" s="116" t="s">
        <v>7</v>
      </c>
      <c r="C16" s="116" t="s">
        <v>8</v>
      </c>
      <c r="D16" s="116" t="s">
        <v>9</v>
      </c>
      <c r="E16" s="116" t="s">
        <v>10</v>
      </c>
      <c r="F16" s="116" t="s">
        <v>11</v>
      </c>
      <c r="G16" s="116" t="s">
        <v>12</v>
      </c>
    </row>
    <row r="17" spans="1:7" x14ac:dyDescent="0.3">
      <c r="B17" s="72">
        <v>3.4982826560735703E-2</v>
      </c>
      <c r="C17" s="74">
        <v>0.10560549050569534</v>
      </c>
      <c r="D17" s="75">
        <v>4.8440645332448184E-4</v>
      </c>
      <c r="E17" s="11" t="s">
        <v>13</v>
      </c>
      <c r="F17" s="10" t="s">
        <v>14</v>
      </c>
      <c r="G17" s="10">
        <v>0.11594931781291962</v>
      </c>
    </row>
    <row r="18" spans="1:7" x14ac:dyDescent="0.3">
      <c r="B18" s="72">
        <v>3.3191472291946411E-2</v>
      </c>
      <c r="C18" s="74">
        <v>0.13602569699287415</v>
      </c>
      <c r="D18" s="75">
        <v>5.5719743249937892E-4</v>
      </c>
      <c r="E18" s="11" t="s">
        <v>13</v>
      </c>
      <c r="F18" s="10" t="s">
        <v>14</v>
      </c>
      <c r="G18" s="10">
        <v>0.1263401061296463</v>
      </c>
    </row>
    <row r="19" spans="1:7" x14ac:dyDescent="0.3">
      <c r="B19" s="72">
        <v>3.9867345243692398E-2</v>
      </c>
      <c r="C19" s="12"/>
      <c r="D19" s="12"/>
      <c r="E19" s="11" t="s">
        <v>13</v>
      </c>
      <c r="F19" s="12"/>
      <c r="G19" s="12"/>
    </row>
    <row r="20" spans="1:7" x14ac:dyDescent="0.3">
      <c r="B20" s="72">
        <v>3.4982826560735703E-2</v>
      </c>
      <c r="C20" s="12"/>
      <c r="D20" s="12"/>
      <c r="E20" s="11" t="s">
        <v>13</v>
      </c>
      <c r="F20" s="12"/>
      <c r="G20" s="12"/>
    </row>
    <row r="21" spans="1:7" x14ac:dyDescent="0.3">
      <c r="B21" s="70"/>
      <c r="C21" s="12"/>
      <c r="D21" s="12"/>
      <c r="E21" s="72">
        <v>4.8828125E-4</v>
      </c>
      <c r="F21" s="12"/>
      <c r="G21" s="12"/>
    </row>
    <row r="22" spans="1:7" x14ac:dyDescent="0.3">
      <c r="B22" s="70"/>
      <c r="C22" s="12"/>
      <c r="D22" s="12"/>
      <c r="E22" s="72">
        <v>1.2380936823319644E-4</v>
      </c>
      <c r="F22" s="12"/>
      <c r="G22" s="12"/>
    </row>
    <row r="23" spans="1:7" x14ac:dyDescent="0.3">
      <c r="B23" s="70"/>
      <c r="C23" s="12"/>
      <c r="D23" s="12"/>
      <c r="E23" s="72">
        <v>4.8828125E-4</v>
      </c>
      <c r="F23" s="12"/>
      <c r="G23" s="12"/>
    </row>
    <row r="24" spans="1:7" x14ac:dyDescent="0.3">
      <c r="B24" s="4"/>
      <c r="C24" s="4"/>
      <c r="D24" s="4"/>
      <c r="E24" s="72">
        <v>4.9171195132657886E-4</v>
      </c>
      <c r="F24" s="4"/>
      <c r="G24" s="4"/>
    </row>
    <row r="25" spans="1:7" x14ac:dyDescent="0.3">
      <c r="B25" s="4"/>
      <c r="C25" s="4"/>
      <c r="D25" s="4"/>
      <c r="E25" s="71"/>
      <c r="F25" s="4"/>
      <c r="G25" s="4"/>
    </row>
    <row r="26" spans="1:7" x14ac:dyDescent="0.3">
      <c r="A26" t="s">
        <v>20</v>
      </c>
      <c r="B26" s="12">
        <v>4</v>
      </c>
      <c r="C26" s="12">
        <v>2</v>
      </c>
      <c r="D26" s="12">
        <v>2</v>
      </c>
      <c r="E26" s="16">
        <v>4</v>
      </c>
      <c r="F26" s="12">
        <v>2</v>
      </c>
      <c r="G26" s="12">
        <v>2</v>
      </c>
    </row>
    <row r="27" spans="1:7" x14ac:dyDescent="0.3">
      <c r="A27" t="s">
        <v>21</v>
      </c>
      <c r="B27" s="69">
        <f>AVERAGE(B17:B20)</f>
        <v>3.5756117664277554E-2</v>
      </c>
      <c r="C27" s="21">
        <f>AVERAGE(C17:C18)</f>
        <v>0.12081559374928474</v>
      </c>
      <c r="D27" s="22">
        <f t="shared" ref="D27:G27" si="2">AVERAGE(D17:D18)</f>
        <v>5.2080194291193038E-4</v>
      </c>
      <c r="E27" s="22">
        <f>AVERAGE(E21:E24)</f>
        <v>3.9802095488994382E-4</v>
      </c>
      <c r="F27" s="21"/>
      <c r="G27" s="21">
        <f t="shared" si="2"/>
        <v>0.12114471197128296</v>
      </c>
    </row>
    <row r="28" spans="1:7" x14ac:dyDescent="0.3">
      <c r="A28" t="s">
        <v>22</v>
      </c>
      <c r="B28" s="12">
        <f>STDEV(B17:B20)/SQRT(B26)</f>
        <v>1.4339792059508956E-3</v>
      </c>
      <c r="C28" s="12">
        <f>STDEV(C17:C18)/SQRT(C26)</f>
        <v>1.52101032435894E-2</v>
      </c>
      <c r="D28" s="12">
        <f t="shared" ref="D28:G28" si="3">STDEV(D17:D18)/SQRT(D26)</f>
        <v>3.6395489587448531E-5</v>
      </c>
      <c r="E28" s="12">
        <f>STDEV(E21:E24)/SQRT(E26)</f>
        <v>9.1407438982835394E-5</v>
      </c>
      <c r="F28" s="12"/>
      <c r="G28" s="12">
        <f t="shared" si="3"/>
        <v>5.1953941583633414E-3</v>
      </c>
    </row>
    <row r="29" spans="1:7" x14ac:dyDescent="0.3">
      <c r="A29" t="s">
        <v>18</v>
      </c>
      <c r="B29" s="17" t="s">
        <v>56</v>
      </c>
      <c r="C29" s="17" t="s">
        <v>0</v>
      </c>
      <c r="D29" s="17" t="s">
        <v>2</v>
      </c>
      <c r="E29" s="17" t="s">
        <v>58</v>
      </c>
      <c r="F29" s="17" t="s">
        <v>14</v>
      </c>
      <c r="G29" s="17" t="s">
        <v>5</v>
      </c>
    </row>
    <row r="31" spans="1:7" x14ac:dyDescent="0.3">
      <c r="A31" s="1" t="s">
        <v>6</v>
      </c>
      <c r="B31" s="116" t="s">
        <v>7</v>
      </c>
      <c r="C31" s="116" t="s">
        <v>8</v>
      </c>
      <c r="D31" s="116" t="s">
        <v>9</v>
      </c>
      <c r="E31" s="116" t="s">
        <v>10</v>
      </c>
      <c r="F31" s="116" t="s">
        <v>11</v>
      </c>
      <c r="G31" s="116" t="s">
        <v>12</v>
      </c>
    </row>
    <row r="32" spans="1:7" x14ac:dyDescent="0.3">
      <c r="B32" s="10">
        <v>4</v>
      </c>
      <c r="C32" s="23">
        <v>8.1808919906616211</v>
      </c>
      <c r="D32" s="23" t="s">
        <v>14</v>
      </c>
      <c r="E32" s="9">
        <v>21.469884872436523</v>
      </c>
      <c r="F32" s="9" t="s">
        <v>14</v>
      </c>
      <c r="G32" s="9">
        <v>6.8339858055114746</v>
      </c>
    </row>
    <row r="33" spans="1:7" x14ac:dyDescent="0.3">
      <c r="B33" s="10">
        <v>0.72621142864227295</v>
      </c>
      <c r="C33" s="9">
        <v>14.105460166931152</v>
      </c>
      <c r="D33" s="23" t="s">
        <v>14</v>
      </c>
      <c r="E33" s="9">
        <v>10.807510375976563</v>
      </c>
      <c r="F33" s="9" t="s">
        <v>14</v>
      </c>
      <c r="G33" s="9">
        <v>5.3674712181091309</v>
      </c>
    </row>
    <row r="34" spans="1:7" x14ac:dyDescent="0.3">
      <c r="B34" s="10">
        <v>2.3330581188201904</v>
      </c>
      <c r="C34" s="9">
        <v>16</v>
      </c>
      <c r="D34" s="9" t="s">
        <v>14</v>
      </c>
      <c r="E34" s="9">
        <v>19.973289489746094</v>
      </c>
      <c r="F34" s="12"/>
      <c r="G34" s="12"/>
    </row>
    <row r="35" spans="1:7" x14ac:dyDescent="0.3">
      <c r="B35" s="10">
        <v>1.8778618574142456</v>
      </c>
      <c r="C35" s="12"/>
      <c r="D35" s="12"/>
      <c r="E35" s="9">
        <v>3.5263650417327881</v>
      </c>
      <c r="F35" s="12"/>
      <c r="G35" s="12"/>
    </row>
    <row r="36" spans="1:7" x14ac:dyDescent="0.3">
      <c r="B36" s="12"/>
      <c r="C36" s="12"/>
      <c r="D36" s="12"/>
      <c r="E36" s="9">
        <v>18.664464950561523</v>
      </c>
      <c r="F36" s="12"/>
      <c r="G36" s="12"/>
    </row>
    <row r="38" spans="1:7" x14ac:dyDescent="0.3">
      <c r="A38" t="s">
        <v>20</v>
      </c>
      <c r="B38" s="16">
        <v>4</v>
      </c>
      <c r="C38" s="24">
        <v>3</v>
      </c>
      <c r="D38" s="24">
        <v>3</v>
      </c>
      <c r="E38" s="16">
        <v>5</v>
      </c>
      <c r="F38" s="24">
        <v>2</v>
      </c>
      <c r="G38" s="13">
        <v>2</v>
      </c>
    </row>
    <row r="39" spans="1:7" x14ac:dyDescent="0.3">
      <c r="A39" t="s">
        <v>17</v>
      </c>
      <c r="B39" s="20">
        <f>AVERAGE(B32:B35)</f>
        <v>2.2342828512191772</v>
      </c>
      <c r="C39" s="20">
        <f t="shared" ref="C39:G39" si="4">AVERAGE(C32:C35)</f>
        <v>12.762117385864258</v>
      </c>
      <c r="D39" s="20"/>
      <c r="E39" s="20">
        <f>AVERAGE(E32:E36)</f>
        <v>14.888302946090699</v>
      </c>
      <c r="F39" s="20"/>
      <c r="G39" s="20">
        <f t="shared" si="4"/>
        <v>6.1007285118103027</v>
      </c>
    </row>
    <row r="40" spans="1:7" x14ac:dyDescent="0.3">
      <c r="A40" t="s">
        <v>21</v>
      </c>
      <c r="B40" s="4">
        <f>STDEV(B32:B35)/SQRT(B38)</f>
        <v>0.67877518022086125</v>
      </c>
      <c r="C40" s="4">
        <f t="shared" ref="C40:G40" si="5">STDEV(C32:C35)/SQRT(C38)</f>
        <v>2.3549975149320437</v>
      </c>
      <c r="D40" s="4"/>
      <c r="E40" s="4">
        <f>STDEV(E32:E36)/SQRT(E38)</f>
        <v>3.3851160189065261</v>
      </c>
      <c r="F40" s="4"/>
      <c r="G40" s="4">
        <f t="shared" si="5"/>
        <v>0.73325729370117176</v>
      </c>
    </row>
    <row r="41" spans="1:7" x14ac:dyDescent="0.3">
      <c r="A41" t="s">
        <v>22</v>
      </c>
      <c r="B41" s="26" t="s">
        <v>64</v>
      </c>
      <c r="C41" s="26" t="s">
        <v>59</v>
      </c>
      <c r="D41" s="26" t="s">
        <v>14</v>
      </c>
      <c r="E41" s="26" t="s">
        <v>57</v>
      </c>
      <c r="F41" s="26" t="s">
        <v>14</v>
      </c>
      <c r="G41" s="26" t="s">
        <v>61</v>
      </c>
    </row>
    <row r="42" spans="1:7" x14ac:dyDescent="0.3">
      <c r="B42" s="5"/>
      <c r="C42" s="5"/>
      <c r="D42" s="5"/>
    </row>
    <row r="43" spans="1:7" x14ac:dyDescent="0.3">
      <c r="B43" s="5"/>
      <c r="C43" s="25"/>
      <c r="D43" s="5"/>
    </row>
    <row r="44" spans="1:7" x14ac:dyDescent="0.3">
      <c r="B44" s="5"/>
      <c r="C44" s="5"/>
      <c r="D44" s="5"/>
    </row>
    <row r="45" spans="1:7" x14ac:dyDescent="0.3">
      <c r="B45" s="3"/>
      <c r="C45" s="3"/>
      <c r="D45" s="3"/>
    </row>
    <row r="46" spans="1:7" x14ac:dyDescent="0.3">
      <c r="B46" s="3"/>
      <c r="C46" s="3"/>
      <c r="D46" s="3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AE78-E4B5-4E73-9A9A-CD8C2D73D012}">
  <dimension ref="A1:N14"/>
  <sheetViews>
    <sheetView zoomScaleNormal="100" workbookViewId="0"/>
  </sheetViews>
  <sheetFormatPr defaultRowHeight="14.4" x14ac:dyDescent="0.3"/>
  <sheetData>
    <row r="1" spans="1:14" x14ac:dyDescent="0.3">
      <c r="A1" s="1" t="s">
        <v>222</v>
      </c>
    </row>
    <row r="3" spans="1:14" x14ac:dyDescent="0.3">
      <c r="A3" s="27"/>
      <c r="B3" s="27"/>
      <c r="C3" s="215" t="s">
        <v>24</v>
      </c>
      <c r="D3" s="215"/>
      <c r="E3" s="215"/>
      <c r="F3" s="215"/>
      <c r="G3" s="215" t="s">
        <v>25</v>
      </c>
      <c r="H3" s="215"/>
      <c r="I3" s="215"/>
      <c r="J3" s="215"/>
      <c r="K3" s="215" t="s">
        <v>26</v>
      </c>
      <c r="L3" s="215"/>
      <c r="M3" s="215"/>
      <c r="N3" s="215"/>
    </row>
    <row r="4" spans="1:14" x14ac:dyDescent="0.3">
      <c r="A4" s="28" t="s">
        <v>27</v>
      </c>
      <c r="B4" s="51" t="s">
        <v>28</v>
      </c>
      <c r="C4" s="219" t="s">
        <v>53</v>
      </c>
      <c r="D4" s="219"/>
      <c r="E4" s="219"/>
      <c r="F4" s="220"/>
      <c r="G4" s="221" t="s">
        <v>54</v>
      </c>
      <c r="H4" s="219"/>
      <c r="I4" s="219"/>
      <c r="J4" s="220"/>
      <c r="K4" s="219" t="s">
        <v>55</v>
      </c>
      <c r="L4" s="215"/>
      <c r="M4" s="215"/>
      <c r="N4" s="215"/>
    </row>
    <row r="5" spans="1:14" x14ac:dyDescent="0.3">
      <c r="A5" s="29"/>
      <c r="B5" s="52"/>
      <c r="C5" s="30" t="s">
        <v>51</v>
      </c>
      <c r="D5" s="34" t="s">
        <v>52</v>
      </c>
      <c r="E5" s="30" t="s">
        <v>29</v>
      </c>
      <c r="F5" s="45" t="s">
        <v>30</v>
      </c>
      <c r="G5" s="30" t="s">
        <v>51</v>
      </c>
      <c r="H5" s="34" t="s">
        <v>52</v>
      </c>
      <c r="I5" s="30" t="s">
        <v>29</v>
      </c>
      <c r="J5" s="45" t="s">
        <v>30</v>
      </c>
      <c r="K5" s="55" t="s">
        <v>51</v>
      </c>
      <c r="L5" s="34" t="s">
        <v>52</v>
      </c>
      <c r="M5" s="30" t="s">
        <v>29</v>
      </c>
      <c r="N5" s="30" t="s">
        <v>30</v>
      </c>
    </row>
    <row r="6" spans="1:14" x14ac:dyDescent="0.3">
      <c r="A6" s="216" t="s">
        <v>31</v>
      </c>
      <c r="B6" s="53">
        <v>0</v>
      </c>
      <c r="C6" s="37">
        <v>100</v>
      </c>
      <c r="D6" s="33">
        <v>100</v>
      </c>
      <c r="E6" s="31">
        <v>100</v>
      </c>
      <c r="F6" s="46" t="s">
        <v>32</v>
      </c>
      <c r="G6" s="31">
        <v>100</v>
      </c>
      <c r="H6" s="41">
        <v>100</v>
      </c>
      <c r="I6" s="44">
        <v>100</v>
      </c>
      <c r="J6" s="46" t="s">
        <v>32</v>
      </c>
      <c r="K6" s="56">
        <v>100</v>
      </c>
      <c r="L6" s="39">
        <v>100</v>
      </c>
      <c r="M6" s="38">
        <v>100</v>
      </c>
      <c r="N6" s="32" t="s">
        <v>32</v>
      </c>
    </row>
    <row r="7" spans="1:14" x14ac:dyDescent="0.3">
      <c r="A7" s="217"/>
      <c r="B7" s="54">
        <v>15</v>
      </c>
      <c r="C7" s="37">
        <v>114</v>
      </c>
      <c r="D7" s="33">
        <v>105</v>
      </c>
      <c r="E7" s="61">
        <f>AVERAGE(C7:D7)</f>
        <v>109.5</v>
      </c>
      <c r="F7" s="46" t="s">
        <v>33</v>
      </c>
      <c r="G7" s="31">
        <v>71</v>
      </c>
      <c r="H7" s="41">
        <v>66</v>
      </c>
      <c r="I7" s="65">
        <f>AVERAGE(G7:H7)</f>
        <v>68.5</v>
      </c>
      <c r="J7" s="47" t="s">
        <v>34</v>
      </c>
      <c r="K7" s="57">
        <v>97</v>
      </c>
      <c r="L7" s="40">
        <v>118</v>
      </c>
      <c r="M7" s="67">
        <f>AVERAGE(K7:L7)</f>
        <v>107.5</v>
      </c>
      <c r="N7" s="32" t="s">
        <v>35</v>
      </c>
    </row>
    <row r="8" spans="1:14" x14ac:dyDescent="0.3">
      <c r="A8" s="217"/>
      <c r="B8" s="54">
        <v>30</v>
      </c>
      <c r="C8" s="37">
        <v>111</v>
      </c>
      <c r="D8" s="33">
        <v>96</v>
      </c>
      <c r="E8" s="61">
        <f t="shared" ref="E8:E13" si="0">AVERAGE(C8:D8)</f>
        <v>103.5</v>
      </c>
      <c r="F8" s="46" t="s">
        <v>36</v>
      </c>
      <c r="G8" s="31">
        <v>84</v>
      </c>
      <c r="H8" s="41">
        <v>82</v>
      </c>
      <c r="I8" s="65">
        <f t="shared" ref="I8:I13" si="1">AVERAGE(G8:H8)</f>
        <v>83</v>
      </c>
      <c r="J8" s="46" t="s">
        <v>37</v>
      </c>
      <c r="K8" s="58">
        <v>97</v>
      </c>
      <c r="L8" s="41">
        <v>93</v>
      </c>
      <c r="M8" s="67">
        <f t="shared" ref="M8:M13" si="2">AVERAGE(K8:L8)</f>
        <v>95</v>
      </c>
      <c r="N8" s="32" t="s">
        <v>38</v>
      </c>
    </row>
    <row r="9" spans="1:14" x14ac:dyDescent="0.3">
      <c r="A9" s="218"/>
      <c r="B9" s="45">
        <v>60</v>
      </c>
      <c r="C9" s="30">
        <v>118</v>
      </c>
      <c r="D9" s="34">
        <v>103</v>
      </c>
      <c r="E9" s="66">
        <f t="shared" si="0"/>
        <v>110.5</v>
      </c>
      <c r="F9" s="48" t="s">
        <v>39</v>
      </c>
      <c r="G9" s="35">
        <v>76</v>
      </c>
      <c r="H9" s="42">
        <v>77</v>
      </c>
      <c r="I9" s="66">
        <f t="shared" si="1"/>
        <v>76.5</v>
      </c>
      <c r="J9" s="48" t="s">
        <v>40</v>
      </c>
      <c r="K9" s="59">
        <v>96</v>
      </c>
      <c r="L9" s="42">
        <v>107</v>
      </c>
      <c r="M9" s="68">
        <f t="shared" si="2"/>
        <v>101.5</v>
      </c>
      <c r="N9" s="36" t="s">
        <v>41</v>
      </c>
    </row>
    <row r="10" spans="1:14" x14ac:dyDescent="0.3">
      <c r="A10" s="217" t="s">
        <v>42</v>
      </c>
      <c r="B10" s="54">
        <v>0</v>
      </c>
      <c r="C10" s="37">
        <v>100</v>
      </c>
      <c r="D10" s="33">
        <v>100</v>
      </c>
      <c r="E10" s="61">
        <f t="shared" si="0"/>
        <v>100</v>
      </c>
      <c r="F10" s="46" t="s">
        <v>32</v>
      </c>
      <c r="G10" s="31">
        <v>100</v>
      </c>
      <c r="H10" s="41">
        <v>100</v>
      </c>
      <c r="I10" s="65">
        <f t="shared" si="1"/>
        <v>100</v>
      </c>
      <c r="J10" s="49" t="s">
        <v>32</v>
      </c>
      <c r="K10" s="60">
        <v>100</v>
      </c>
      <c r="L10" s="43">
        <v>100</v>
      </c>
      <c r="M10" s="67">
        <f t="shared" si="2"/>
        <v>100</v>
      </c>
      <c r="N10" s="32" t="s">
        <v>32</v>
      </c>
    </row>
    <row r="11" spans="1:14" x14ac:dyDescent="0.3">
      <c r="A11" s="217"/>
      <c r="B11" s="54">
        <v>15</v>
      </c>
      <c r="C11" s="37">
        <v>98</v>
      </c>
      <c r="D11" s="33">
        <v>101</v>
      </c>
      <c r="E11" s="61">
        <f t="shared" si="0"/>
        <v>99.5</v>
      </c>
      <c r="F11" s="46" t="s">
        <v>43</v>
      </c>
      <c r="G11" s="31">
        <v>110</v>
      </c>
      <c r="H11" s="41">
        <v>87</v>
      </c>
      <c r="I11" s="65">
        <f t="shared" si="1"/>
        <v>98.5</v>
      </c>
      <c r="J11" s="49" t="s">
        <v>44</v>
      </c>
      <c r="K11" s="60">
        <v>119</v>
      </c>
      <c r="L11" s="43">
        <v>110</v>
      </c>
      <c r="M11" s="67">
        <f t="shared" si="2"/>
        <v>114.5</v>
      </c>
      <c r="N11" s="32" t="s">
        <v>45</v>
      </c>
    </row>
    <row r="12" spans="1:14" x14ac:dyDescent="0.3">
      <c r="A12" s="217"/>
      <c r="B12" s="54">
        <v>30</v>
      </c>
      <c r="C12" s="37">
        <v>108</v>
      </c>
      <c r="D12" s="33">
        <v>90</v>
      </c>
      <c r="E12" s="61">
        <f t="shared" si="0"/>
        <v>99</v>
      </c>
      <c r="F12" s="46" t="s">
        <v>46</v>
      </c>
      <c r="G12" s="31">
        <v>104</v>
      </c>
      <c r="H12" s="41">
        <v>86</v>
      </c>
      <c r="I12" s="65">
        <f t="shared" si="1"/>
        <v>95</v>
      </c>
      <c r="J12" s="50" t="s">
        <v>47</v>
      </c>
      <c r="K12" s="63">
        <v>123</v>
      </c>
      <c r="L12" s="64">
        <v>114</v>
      </c>
      <c r="M12" s="67">
        <f t="shared" si="2"/>
        <v>118.5</v>
      </c>
      <c r="N12" s="32" t="s">
        <v>45</v>
      </c>
    </row>
    <row r="13" spans="1:14" x14ac:dyDescent="0.3">
      <c r="A13" s="217"/>
      <c r="B13" s="54">
        <v>60</v>
      </c>
      <c r="C13" s="37">
        <v>103</v>
      </c>
      <c r="D13" s="33">
        <v>117</v>
      </c>
      <c r="E13" s="61">
        <f t="shared" si="0"/>
        <v>110</v>
      </c>
      <c r="F13" s="47" t="s">
        <v>48</v>
      </c>
      <c r="G13" s="61">
        <v>129</v>
      </c>
      <c r="H13" s="62">
        <v>110</v>
      </c>
      <c r="I13" s="65">
        <f t="shared" si="1"/>
        <v>119.5</v>
      </c>
      <c r="J13" s="49" t="s">
        <v>49</v>
      </c>
      <c r="K13" s="60">
        <v>91</v>
      </c>
      <c r="L13" s="43">
        <v>120</v>
      </c>
      <c r="M13" s="67">
        <f t="shared" si="2"/>
        <v>105.5</v>
      </c>
      <c r="N13" s="32" t="s">
        <v>50</v>
      </c>
    </row>
    <row r="14" spans="1:14" x14ac:dyDescent="0.3">
      <c r="G14" s="3"/>
      <c r="H14" s="3"/>
    </row>
  </sheetData>
  <mergeCells count="8">
    <mergeCell ref="K3:N3"/>
    <mergeCell ref="A6:A9"/>
    <mergeCell ref="A10:A13"/>
    <mergeCell ref="C4:F4"/>
    <mergeCell ref="C3:F3"/>
    <mergeCell ref="G4:J4"/>
    <mergeCell ref="G3:J3"/>
    <mergeCell ref="K4:N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06EE-D2D0-4F0E-A681-9C6D902897FA}">
  <dimension ref="A1:F27"/>
  <sheetViews>
    <sheetView workbookViewId="0"/>
  </sheetViews>
  <sheetFormatPr defaultRowHeight="14.4" x14ac:dyDescent="0.3"/>
  <cols>
    <col min="1" max="1" width="15" bestFit="1" customWidth="1"/>
    <col min="5" max="5" width="12.21875" customWidth="1"/>
    <col min="6" max="6" width="18.6640625" style="4" bestFit="1" customWidth="1"/>
  </cols>
  <sheetData>
    <row r="1" spans="1:6" x14ac:dyDescent="0.3">
      <c r="A1" s="1" t="s">
        <v>228</v>
      </c>
    </row>
    <row r="2" spans="1:6" ht="15" thickBot="1" x14ac:dyDescent="0.35"/>
    <row r="3" spans="1:6" x14ac:dyDescent="0.3">
      <c r="A3" s="138" t="s">
        <v>105</v>
      </c>
      <c r="B3" s="139" t="s">
        <v>106</v>
      </c>
      <c r="C3" s="139" t="s">
        <v>114</v>
      </c>
      <c r="D3" s="146" t="s">
        <v>73</v>
      </c>
      <c r="E3" s="147" t="s">
        <v>107</v>
      </c>
      <c r="F3" s="145" t="s">
        <v>115</v>
      </c>
    </row>
    <row r="4" spans="1:6" x14ac:dyDescent="0.3">
      <c r="A4" s="222" t="s">
        <v>108</v>
      </c>
      <c r="B4" s="140" t="s">
        <v>109</v>
      </c>
      <c r="C4" s="141">
        <v>1.687E-7</v>
      </c>
      <c r="D4" s="148"/>
      <c r="E4" s="149"/>
    </row>
    <row r="5" spans="1:6" x14ac:dyDescent="0.3">
      <c r="A5" s="223"/>
      <c r="B5" t="s">
        <v>109</v>
      </c>
      <c r="C5" s="142">
        <v>5.088E-7</v>
      </c>
      <c r="D5" s="76"/>
      <c r="E5" s="108"/>
    </row>
    <row r="6" spans="1:6" x14ac:dyDescent="0.3">
      <c r="A6" s="223"/>
      <c r="B6" t="s">
        <v>109</v>
      </c>
      <c r="C6" s="142">
        <v>6.3409999999999999E-7</v>
      </c>
      <c r="D6" s="150">
        <f>AVERAGE(C4:C6)</f>
        <v>4.3719999999999997E-7</v>
      </c>
      <c r="E6" s="151">
        <f>STDEVP(C4:C6)/SQRT(COUNT(C4:C6))</f>
        <v>1.1352357562296134E-7</v>
      </c>
      <c r="F6" s="4" t="s">
        <v>116</v>
      </c>
    </row>
    <row r="7" spans="1:6" x14ac:dyDescent="0.3">
      <c r="A7" s="223"/>
      <c r="B7" t="s">
        <v>110</v>
      </c>
      <c r="C7" s="142">
        <v>1.2219999999999999E-9</v>
      </c>
      <c r="D7" s="150"/>
      <c r="E7" s="151"/>
    </row>
    <row r="8" spans="1:6" x14ac:dyDescent="0.3">
      <c r="A8" s="223"/>
      <c r="B8" t="s">
        <v>110</v>
      </c>
      <c r="C8" s="142">
        <v>4.1679999999999997E-9</v>
      </c>
      <c r="D8" s="150"/>
      <c r="E8" s="151"/>
    </row>
    <row r="9" spans="1:6" x14ac:dyDescent="0.3">
      <c r="A9" s="224"/>
      <c r="B9" s="143" t="s">
        <v>110</v>
      </c>
      <c r="C9" s="142">
        <v>5.5109999999999997E-9</v>
      </c>
      <c r="D9" s="152">
        <f>AVERAGE(C7:C9)</f>
        <v>3.6336666666666666E-9</v>
      </c>
      <c r="E9" s="151">
        <f>STDEVP(C7:C9)/SQRT(COUNT(C7:C9))</f>
        <v>1.0341947305709601E-9</v>
      </c>
      <c r="F9" s="4" t="s">
        <v>117</v>
      </c>
    </row>
    <row r="10" spans="1:6" x14ac:dyDescent="0.3">
      <c r="A10" s="222" t="s">
        <v>111</v>
      </c>
      <c r="B10" s="140" t="s">
        <v>109</v>
      </c>
      <c r="C10" s="141">
        <v>1.9390000000000001E-7</v>
      </c>
      <c r="D10" s="153"/>
      <c r="E10" s="154"/>
    </row>
    <row r="11" spans="1:6" x14ac:dyDescent="0.3">
      <c r="A11" s="223"/>
      <c r="B11" t="s">
        <v>109</v>
      </c>
      <c r="C11" s="142">
        <v>2.266E-7</v>
      </c>
      <c r="D11" s="150"/>
      <c r="E11" s="151"/>
    </row>
    <row r="12" spans="1:6" x14ac:dyDescent="0.3">
      <c r="A12" s="223"/>
      <c r="B12" t="s">
        <v>109</v>
      </c>
      <c r="C12" s="142">
        <v>2.4979999999999997E-7</v>
      </c>
      <c r="D12" s="150">
        <f>AVERAGE(C10:C12)</f>
        <v>2.2343333333333333E-7</v>
      </c>
      <c r="E12" s="151">
        <f>STDEVP(C10:C12)/SQRT(COUNT(C10:C12))</f>
        <v>1.3239027602201443E-8</v>
      </c>
      <c r="F12" s="4" t="s">
        <v>101</v>
      </c>
    </row>
    <row r="13" spans="1:6" x14ac:dyDescent="0.3">
      <c r="A13" s="223"/>
      <c r="B13" t="s">
        <v>110</v>
      </c>
      <c r="C13" s="142">
        <v>1.7319999999999999E-7</v>
      </c>
      <c r="D13" s="150"/>
      <c r="E13" s="151"/>
    </row>
    <row r="14" spans="1:6" x14ac:dyDescent="0.3">
      <c r="A14" s="223"/>
      <c r="B14" t="s">
        <v>110</v>
      </c>
      <c r="C14" s="142">
        <v>2.826E-7</v>
      </c>
      <c r="D14" s="150"/>
      <c r="E14" s="151"/>
    </row>
    <row r="15" spans="1:6" x14ac:dyDescent="0.3">
      <c r="A15" s="224"/>
      <c r="B15" s="143" t="s">
        <v>110</v>
      </c>
      <c r="C15" s="142">
        <v>4.7030000000000002E-7</v>
      </c>
      <c r="D15" s="152">
        <f>AVERAGE(C13:C15)</f>
        <v>3.087E-7</v>
      </c>
      <c r="E15" s="151">
        <f>STDEVP(C13:C15)/SQRT(COUNT(C13:C15))</f>
        <v>7.0833152940946791E-8</v>
      </c>
      <c r="F15" s="4" t="s">
        <v>102</v>
      </c>
    </row>
    <row r="16" spans="1:6" x14ac:dyDescent="0.3">
      <c r="A16" s="222" t="s">
        <v>112</v>
      </c>
      <c r="B16" s="140" t="s">
        <v>109</v>
      </c>
      <c r="C16" s="142">
        <v>3.9850000000000003E-8</v>
      </c>
      <c r="D16" s="153"/>
      <c r="E16" s="154"/>
    </row>
    <row r="17" spans="1:6" x14ac:dyDescent="0.3">
      <c r="A17" s="223"/>
      <c r="B17" t="s">
        <v>109</v>
      </c>
      <c r="C17" s="142">
        <v>3.0260000000000001E-8</v>
      </c>
      <c r="D17" s="150"/>
      <c r="E17" s="151"/>
    </row>
    <row r="18" spans="1:6" x14ac:dyDescent="0.3">
      <c r="A18" s="223"/>
      <c r="B18" t="s">
        <v>109</v>
      </c>
      <c r="C18" s="142">
        <v>4.018E-8</v>
      </c>
      <c r="D18" s="150">
        <f>AVERAGE(C16:C18)</f>
        <v>3.6763333333333339E-8</v>
      </c>
      <c r="E18" s="151">
        <f>STDEVP(C16:C18)/SQRT(COUNT(C16:C18))</f>
        <v>2.6561138418262014E-9</v>
      </c>
      <c r="F18" s="4" t="s">
        <v>103</v>
      </c>
    </row>
    <row r="19" spans="1:6" x14ac:dyDescent="0.3">
      <c r="A19" s="223"/>
      <c r="B19" t="s">
        <v>110</v>
      </c>
      <c r="C19" s="142">
        <v>3.3600000000000003E-8</v>
      </c>
      <c r="D19" s="150"/>
      <c r="E19" s="151"/>
    </row>
    <row r="20" spans="1:6" x14ac:dyDescent="0.3">
      <c r="A20" s="223"/>
      <c r="B20" t="s">
        <v>110</v>
      </c>
      <c r="C20" s="142">
        <v>4.217E-8</v>
      </c>
      <c r="D20" s="150"/>
      <c r="E20" s="151"/>
    </row>
    <row r="21" spans="1:6" x14ac:dyDescent="0.3">
      <c r="A21" s="224"/>
      <c r="B21" s="143" t="s">
        <v>110</v>
      </c>
      <c r="C21" s="144">
        <v>7.1929999999999996E-8</v>
      </c>
      <c r="D21" s="152">
        <f>AVERAGE(C19:C21)</f>
        <v>4.9233333333333324E-8</v>
      </c>
      <c r="E21" s="151">
        <f>STDEVP(C19:C21)/SQRT(COUNT(C19:C21))</f>
        <v>9.4834971671065782E-9</v>
      </c>
      <c r="F21" s="4" t="s">
        <v>119</v>
      </c>
    </row>
    <row r="22" spans="1:6" x14ac:dyDescent="0.3">
      <c r="A22" s="222" t="s">
        <v>113</v>
      </c>
      <c r="B22" s="140" t="s">
        <v>109</v>
      </c>
      <c r="C22" s="142">
        <v>1.904E-9</v>
      </c>
      <c r="D22" s="153"/>
      <c r="E22" s="154"/>
    </row>
    <row r="23" spans="1:6" x14ac:dyDescent="0.3">
      <c r="A23" s="223"/>
      <c r="B23" t="s">
        <v>109</v>
      </c>
      <c r="C23" s="142">
        <v>1.8640000000000002E-9</v>
      </c>
      <c r="D23" s="150"/>
      <c r="E23" s="151"/>
    </row>
    <row r="24" spans="1:6" x14ac:dyDescent="0.3">
      <c r="A24" s="223"/>
      <c r="B24" t="s">
        <v>109</v>
      </c>
      <c r="C24" s="142">
        <v>2.2999999999999999E-9</v>
      </c>
      <c r="D24" s="150">
        <f>AVERAGE(C22:C24)</f>
        <v>2.0226666666666667E-9</v>
      </c>
      <c r="E24" s="151">
        <f>STDEVP(C22:C24)/SQRT(COUNT(C22:C24))</f>
        <v>1.1361272750819709E-10</v>
      </c>
      <c r="F24" s="4" t="s">
        <v>118</v>
      </c>
    </row>
    <row r="25" spans="1:6" x14ac:dyDescent="0.3">
      <c r="A25" s="223"/>
      <c r="B25" t="s">
        <v>110</v>
      </c>
      <c r="C25" s="142">
        <v>2.0139999999999999E-9</v>
      </c>
      <c r="D25" s="150"/>
      <c r="E25" s="151"/>
    </row>
    <row r="26" spans="1:6" x14ac:dyDescent="0.3">
      <c r="A26" s="223"/>
      <c r="B26" t="s">
        <v>110</v>
      </c>
      <c r="C26" s="142">
        <v>2.1809999999999998E-9</v>
      </c>
      <c r="D26" s="150"/>
      <c r="E26" s="151"/>
    </row>
    <row r="27" spans="1:6" x14ac:dyDescent="0.3">
      <c r="A27" s="224"/>
      <c r="B27" s="143" t="s">
        <v>110</v>
      </c>
      <c r="C27" s="144">
        <v>1.5199999999999999E-9</v>
      </c>
      <c r="D27" s="152">
        <f>AVERAGE(C25:C27)</f>
        <v>1.9049999999999999E-9</v>
      </c>
      <c r="E27" s="155">
        <f>STDEVP(C25:C27)/SQRT(COUNT(C25:C27))</f>
        <v>1.6202948977132389E-10</v>
      </c>
      <c r="F27" s="4" t="s">
        <v>104</v>
      </c>
    </row>
  </sheetData>
  <mergeCells count="4">
    <mergeCell ref="A16:A21"/>
    <mergeCell ref="A10:A15"/>
    <mergeCell ref="A4:A9"/>
    <mergeCell ref="A22:A2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9D2D-DF5F-4E70-942B-8F9B20E9CC8C}">
  <dimension ref="A1:P9"/>
  <sheetViews>
    <sheetView workbookViewId="0"/>
  </sheetViews>
  <sheetFormatPr defaultRowHeight="14.4" x14ac:dyDescent="0.3"/>
  <cols>
    <col min="1" max="1" width="6.88671875" customWidth="1"/>
  </cols>
  <sheetData>
    <row r="1" spans="1:16" x14ac:dyDescent="0.3">
      <c r="A1" s="1" t="s">
        <v>229</v>
      </c>
    </row>
    <row r="2" spans="1:16" x14ac:dyDescent="0.3">
      <c r="A2" s="4"/>
      <c r="B2" s="4"/>
    </row>
    <row r="3" spans="1:16" ht="15" thickBot="1" x14ac:dyDescent="0.35"/>
    <row r="4" spans="1:16" ht="15" thickBot="1" x14ac:dyDescent="0.35">
      <c r="A4" s="225" t="s">
        <v>172</v>
      </c>
      <c r="B4" s="226" t="s">
        <v>223</v>
      </c>
      <c r="C4" s="264"/>
      <c r="D4" s="227"/>
      <c r="E4" s="228" t="s">
        <v>224</v>
      </c>
      <c r="F4" s="264"/>
      <c r="G4" s="285"/>
      <c r="H4" s="226" t="s">
        <v>225</v>
      </c>
      <c r="I4" s="264"/>
      <c r="J4" s="227"/>
      <c r="K4" s="228" t="s">
        <v>226</v>
      </c>
      <c r="L4" s="264"/>
      <c r="M4" s="285"/>
      <c r="N4" s="226" t="s">
        <v>227</v>
      </c>
      <c r="O4" s="264"/>
      <c r="P4" s="227"/>
    </row>
    <row r="5" spans="1:16" x14ac:dyDescent="0.3">
      <c r="A5" s="229">
        <v>4</v>
      </c>
      <c r="B5" s="230">
        <v>330000000</v>
      </c>
      <c r="C5" s="301">
        <v>420000000</v>
      </c>
      <c r="D5" s="231">
        <v>660000000</v>
      </c>
      <c r="E5" s="232">
        <v>0</v>
      </c>
      <c r="F5" s="301">
        <v>0</v>
      </c>
      <c r="G5" s="302">
        <v>0</v>
      </c>
      <c r="H5" s="230">
        <v>0</v>
      </c>
      <c r="I5" s="301">
        <v>0</v>
      </c>
      <c r="J5" s="231">
        <v>0</v>
      </c>
      <c r="K5" s="232">
        <v>0</v>
      </c>
      <c r="L5" s="301">
        <v>0</v>
      </c>
      <c r="M5" s="302">
        <v>0</v>
      </c>
      <c r="N5" s="230">
        <v>0</v>
      </c>
      <c r="O5" s="301">
        <v>0</v>
      </c>
      <c r="P5" s="231">
        <v>0</v>
      </c>
    </row>
    <row r="6" spans="1:16" x14ac:dyDescent="0.3">
      <c r="A6" s="233">
        <v>7</v>
      </c>
      <c r="B6" s="234"/>
      <c r="C6" s="303"/>
      <c r="D6" s="235"/>
      <c r="E6" s="236">
        <v>0</v>
      </c>
      <c r="F6" s="303">
        <v>0</v>
      </c>
      <c r="G6" s="304">
        <v>0</v>
      </c>
      <c r="H6" s="234">
        <v>0</v>
      </c>
      <c r="I6" s="303">
        <v>0</v>
      </c>
      <c r="J6" s="235">
        <v>0</v>
      </c>
      <c r="K6" s="236">
        <v>0</v>
      </c>
      <c r="L6" s="303">
        <v>0</v>
      </c>
      <c r="M6" s="304">
        <v>0</v>
      </c>
      <c r="N6" s="234">
        <v>0</v>
      </c>
      <c r="O6" s="303">
        <v>0</v>
      </c>
      <c r="P6" s="235">
        <v>0</v>
      </c>
    </row>
    <row r="7" spans="1:16" x14ac:dyDescent="0.3">
      <c r="A7" s="233">
        <v>10</v>
      </c>
      <c r="B7" s="234"/>
      <c r="C7" s="303"/>
      <c r="D7" s="235"/>
      <c r="E7" s="236">
        <v>0</v>
      </c>
      <c r="F7" s="303">
        <v>0</v>
      </c>
      <c r="G7" s="304">
        <v>0</v>
      </c>
      <c r="H7" s="234">
        <v>0</v>
      </c>
      <c r="I7" s="303">
        <v>0</v>
      </c>
      <c r="J7" s="235">
        <v>0</v>
      </c>
      <c r="K7" s="236">
        <v>0</v>
      </c>
      <c r="L7" s="303">
        <v>0</v>
      </c>
      <c r="M7" s="304">
        <v>0</v>
      </c>
      <c r="N7" s="234">
        <v>0</v>
      </c>
      <c r="O7" s="303">
        <v>0</v>
      </c>
      <c r="P7" s="235">
        <v>0</v>
      </c>
    </row>
    <row r="8" spans="1:16" x14ac:dyDescent="0.3">
      <c r="A8" s="233">
        <v>14</v>
      </c>
      <c r="B8" s="234"/>
      <c r="C8" s="303"/>
      <c r="D8" s="235"/>
      <c r="E8" s="236">
        <v>0</v>
      </c>
      <c r="F8" s="303">
        <v>0</v>
      </c>
      <c r="G8" s="304">
        <v>0</v>
      </c>
      <c r="H8" s="234">
        <v>0</v>
      </c>
      <c r="I8" s="303">
        <v>0</v>
      </c>
      <c r="J8" s="235">
        <v>0</v>
      </c>
      <c r="K8" s="236">
        <v>0</v>
      </c>
      <c r="L8" s="303">
        <v>0</v>
      </c>
      <c r="M8" s="304">
        <v>0</v>
      </c>
      <c r="N8" s="234">
        <v>0</v>
      </c>
      <c r="O8" s="303">
        <v>0</v>
      </c>
      <c r="P8" s="235">
        <v>0</v>
      </c>
    </row>
    <row r="9" spans="1:16" ht="15" thickBot="1" x14ac:dyDescent="0.35">
      <c r="A9" s="239">
        <v>21</v>
      </c>
      <c r="B9" s="242"/>
      <c r="C9" s="305"/>
      <c r="D9" s="243"/>
      <c r="E9" s="244">
        <v>0</v>
      </c>
      <c r="F9" s="305">
        <v>0</v>
      </c>
      <c r="G9" s="306">
        <v>0</v>
      </c>
      <c r="H9" s="242">
        <v>0</v>
      </c>
      <c r="I9" s="305">
        <v>0</v>
      </c>
      <c r="J9" s="243">
        <v>0</v>
      </c>
      <c r="K9" s="244">
        <v>0</v>
      </c>
      <c r="L9" s="305">
        <v>0</v>
      </c>
      <c r="M9" s="306">
        <v>0</v>
      </c>
      <c r="N9" s="242">
        <v>0</v>
      </c>
      <c r="O9" s="305">
        <v>0</v>
      </c>
      <c r="P9" s="243">
        <v>0</v>
      </c>
    </row>
  </sheetData>
  <mergeCells count="5">
    <mergeCell ref="B4:D4"/>
    <mergeCell ref="E4:G4"/>
    <mergeCell ref="H4:J4"/>
    <mergeCell ref="K4:M4"/>
    <mergeCell ref="N4:P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8C325-B664-4697-8493-2E76BB6D614A}">
  <dimension ref="A1:O17"/>
  <sheetViews>
    <sheetView zoomScale="90" zoomScaleNormal="90" workbookViewId="0">
      <selection activeCell="L20" sqref="L20"/>
    </sheetView>
  </sheetViews>
  <sheetFormatPr defaultRowHeight="14.4" x14ac:dyDescent="0.3"/>
  <sheetData>
    <row r="1" spans="1:15" x14ac:dyDescent="0.3">
      <c r="A1" s="1" t="s">
        <v>230</v>
      </c>
    </row>
    <row r="2" spans="1:15" x14ac:dyDescent="0.3">
      <c r="A2" s="4"/>
      <c r="B2" s="4"/>
    </row>
    <row r="5" spans="1:15" x14ac:dyDescent="0.3">
      <c r="A5" s="1" t="s">
        <v>23</v>
      </c>
    </row>
    <row r="6" spans="1:15" ht="15" thickBot="1" x14ac:dyDescent="0.35"/>
    <row r="7" spans="1:15" ht="15" thickBot="1" x14ac:dyDescent="0.35">
      <c r="A7" s="246" t="s">
        <v>176</v>
      </c>
      <c r="B7" s="226" t="s">
        <v>173</v>
      </c>
      <c r="C7" s="227"/>
      <c r="D7" s="226" t="s">
        <v>174</v>
      </c>
      <c r="E7" s="227"/>
      <c r="F7" s="226" t="s">
        <v>231</v>
      </c>
      <c r="G7" s="227"/>
      <c r="H7" s="228" t="s">
        <v>232</v>
      </c>
      <c r="I7" s="264"/>
      <c r="J7" s="285"/>
      <c r="K7" s="226" t="s">
        <v>233</v>
      </c>
      <c r="L7" s="227"/>
      <c r="M7" s="228" t="s">
        <v>234</v>
      </c>
      <c r="N7" s="264"/>
      <c r="O7" s="227"/>
    </row>
    <row r="8" spans="1:15" x14ac:dyDescent="0.3">
      <c r="A8" s="310">
        <v>3</v>
      </c>
      <c r="B8" s="286">
        <v>35740000</v>
      </c>
      <c r="C8" s="287">
        <v>13850000</v>
      </c>
      <c r="D8" s="307">
        <v>133100000</v>
      </c>
      <c r="E8" s="308">
        <v>14890000</v>
      </c>
      <c r="F8" s="286">
        <v>4672000</v>
      </c>
      <c r="G8" s="287">
        <v>30200000</v>
      </c>
      <c r="H8" s="307">
        <v>2495000</v>
      </c>
      <c r="I8" s="309">
        <v>617400</v>
      </c>
      <c r="J8" s="308">
        <v>13720000</v>
      </c>
      <c r="K8" s="286">
        <v>11680000</v>
      </c>
      <c r="L8" s="287">
        <v>7405000</v>
      </c>
      <c r="M8" s="307">
        <v>1622000</v>
      </c>
      <c r="N8" s="309">
        <v>3182000</v>
      </c>
      <c r="O8" s="287">
        <v>2182000</v>
      </c>
    </row>
    <row r="9" spans="1:15" x14ac:dyDescent="0.3">
      <c r="A9" s="248">
        <v>4</v>
      </c>
      <c r="B9" s="234">
        <v>123500000</v>
      </c>
      <c r="C9" s="235">
        <v>80840000</v>
      </c>
      <c r="D9" s="236">
        <v>121700</v>
      </c>
      <c r="E9" s="304">
        <v>135100</v>
      </c>
      <c r="F9" s="234">
        <v>134400</v>
      </c>
      <c r="G9" s="235">
        <v>112900</v>
      </c>
      <c r="H9" s="236">
        <v>173900</v>
      </c>
      <c r="I9" s="303">
        <v>151500</v>
      </c>
      <c r="J9" s="304">
        <v>120200</v>
      </c>
      <c r="K9" s="234">
        <v>129800</v>
      </c>
      <c r="L9" s="235">
        <v>121500</v>
      </c>
      <c r="M9" s="236">
        <v>193100</v>
      </c>
      <c r="N9" s="303">
        <v>167700</v>
      </c>
      <c r="O9" s="235">
        <v>117800</v>
      </c>
    </row>
    <row r="10" spans="1:15" x14ac:dyDescent="0.3">
      <c r="A10" s="248">
        <v>5</v>
      </c>
      <c r="B10" s="234">
        <v>121800000</v>
      </c>
      <c r="C10" s="235">
        <v>79560000</v>
      </c>
      <c r="D10" s="236">
        <v>112200</v>
      </c>
      <c r="E10" s="304">
        <v>109500</v>
      </c>
      <c r="F10" s="234">
        <v>112900</v>
      </c>
      <c r="G10" s="235">
        <v>115900</v>
      </c>
      <c r="H10" s="236">
        <v>135900</v>
      </c>
      <c r="I10" s="303">
        <v>123400</v>
      </c>
      <c r="J10" s="304">
        <v>110100</v>
      </c>
      <c r="K10" s="234">
        <v>117000</v>
      </c>
      <c r="L10" s="235">
        <v>123200</v>
      </c>
      <c r="M10" s="236">
        <v>198100</v>
      </c>
      <c r="N10" s="303">
        <v>192400</v>
      </c>
      <c r="O10" s="235">
        <v>180700</v>
      </c>
    </row>
    <row r="11" spans="1:15" x14ac:dyDescent="0.3">
      <c r="A11" s="248">
        <v>6</v>
      </c>
      <c r="B11" s="234">
        <v>140500000</v>
      </c>
      <c r="C11" s="235"/>
      <c r="D11" s="236">
        <v>106700</v>
      </c>
      <c r="E11" s="304">
        <v>93980</v>
      </c>
      <c r="F11" s="234">
        <v>102800</v>
      </c>
      <c r="G11" s="235">
        <v>99010</v>
      </c>
      <c r="H11" s="236">
        <v>109500</v>
      </c>
      <c r="I11" s="303">
        <v>97640</v>
      </c>
      <c r="J11" s="304">
        <v>94120</v>
      </c>
      <c r="K11" s="234">
        <v>100200</v>
      </c>
      <c r="L11" s="235">
        <v>88860</v>
      </c>
      <c r="M11" s="236">
        <v>97950</v>
      </c>
      <c r="N11" s="303">
        <v>93770</v>
      </c>
      <c r="O11" s="235">
        <v>90330</v>
      </c>
    </row>
    <row r="12" spans="1:15" x14ac:dyDescent="0.3">
      <c r="A12" s="248">
        <v>7</v>
      </c>
      <c r="B12" s="234"/>
      <c r="C12" s="235"/>
      <c r="D12" s="236">
        <v>99910</v>
      </c>
      <c r="E12" s="304">
        <v>79400</v>
      </c>
      <c r="F12" s="234">
        <v>102400</v>
      </c>
      <c r="G12" s="235">
        <v>91660</v>
      </c>
      <c r="H12" s="236">
        <v>98810</v>
      </c>
      <c r="I12" s="303">
        <v>105800</v>
      </c>
      <c r="J12" s="304">
        <v>87010</v>
      </c>
      <c r="K12" s="234">
        <v>107000</v>
      </c>
      <c r="L12" s="235">
        <v>110100</v>
      </c>
      <c r="M12" s="236">
        <v>113500</v>
      </c>
      <c r="N12" s="303">
        <v>105600</v>
      </c>
      <c r="O12" s="235">
        <v>105900</v>
      </c>
    </row>
    <row r="13" spans="1:15" x14ac:dyDescent="0.3">
      <c r="A13" s="248">
        <v>8</v>
      </c>
      <c r="B13" s="234"/>
      <c r="C13" s="235"/>
      <c r="D13" s="236">
        <v>117400</v>
      </c>
      <c r="E13" s="304">
        <v>101400</v>
      </c>
      <c r="F13" s="234">
        <v>110100</v>
      </c>
      <c r="G13" s="235">
        <v>102600</v>
      </c>
      <c r="H13" s="236">
        <v>114800</v>
      </c>
      <c r="I13" s="303">
        <v>132100</v>
      </c>
      <c r="J13" s="304">
        <v>110100</v>
      </c>
      <c r="K13" s="234">
        <v>112000</v>
      </c>
      <c r="L13" s="235">
        <v>128000</v>
      </c>
      <c r="M13" s="236">
        <v>131900</v>
      </c>
      <c r="N13" s="303">
        <v>113000</v>
      </c>
      <c r="O13" s="235">
        <v>102800</v>
      </c>
    </row>
    <row r="14" spans="1:15" x14ac:dyDescent="0.3">
      <c r="A14" s="248">
        <v>9</v>
      </c>
      <c r="B14" s="234"/>
      <c r="C14" s="235"/>
      <c r="D14" s="236">
        <v>93050</v>
      </c>
      <c r="E14" s="304">
        <v>80330</v>
      </c>
      <c r="F14" s="234">
        <v>102800</v>
      </c>
      <c r="G14" s="235">
        <v>96280</v>
      </c>
      <c r="H14" s="236">
        <v>104700</v>
      </c>
      <c r="I14" s="303">
        <v>110500</v>
      </c>
      <c r="J14" s="304">
        <v>91280</v>
      </c>
      <c r="K14" s="234">
        <v>99900</v>
      </c>
      <c r="L14" s="235">
        <v>94080</v>
      </c>
      <c r="M14" s="236">
        <v>108500</v>
      </c>
      <c r="N14" s="303">
        <v>102400</v>
      </c>
      <c r="O14" s="235">
        <v>89250</v>
      </c>
    </row>
    <row r="15" spans="1:15" x14ac:dyDescent="0.3">
      <c r="A15" s="248">
        <v>11</v>
      </c>
      <c r="B15" s="234"/>
      <c r="C15" s="235"/>
      <c r="D15" s="236">
        <v>77170</v>
      </c>
      <c r="E15" s="304">
        <v>73440</v>
      </c>
      <c r="F15" s="234">
        <v>72280</v>
      </c>
      <c r="G15" s="235">
        <v>73020</v>
      </c>
      <c r="H15" s="236">
        <v>73650</v>
      </c>
      <c r="I15" s="303">
        <v>88470</v>
      </c>
      <c r="J15" s="304">
        <v>81640</v>
      </c>
      <c r="K15" s="234">
        <v>77540</v>
      </c>
      <c r="L15" s="235">
        <v>81340</v>
      </c>
      <c r="M15" s="236">
        <v>85510</v>
      </c>
      <c r="N15" s="303">
        <v>79310</v>
      </c>
      <c r="O15" s="235">
        <v>77130</v>
      </c>
    </row>
    <row r="16" spans="1:15" x14ac:dyDescent="0.3">
      <c r="A16" s="248">
        <v>12</v>
      </c>
      <c r="B16" s="234"/>
      <c r="C16" s="235"/>
      <c r="D16" s="236">
        <v>62170</v>
      </c>
      <c r="E16" s="304">
        <v>64300</v>
      </c>
      <c r="F16" s="234">
        <v>82420</v>
      </c>
      <c r="G16" s="235">
        <v>78930</v>
      </c>
      <c r="H16" s="236">
        <v>90290</v>
      </c>
      <c r="I16" s="303">
        <v>88590</v>
      </c>
      <c r="J16" s="304">
        <v>87820</v>
      </c>
      <c r="K16" s="234">
        <v>79330</v>
      </c>
      <c r="L16" s="235">
        <v>83380</v>
      </c>
      <c r="M16" s="236">
        <v>86540</v>
      </c>
      <c r="N16" s="303">
        <v>80590</v>
      </c>
      <c r="O16" s="235">
        <v>72940</v>
      </c>
    </row>
    <row r="17" spans="1:15" ht="15" thickBot="1" x14ac:dyDescent="0.35">
      <c r="A17" s="249">
        <v>14</v>
      </c>
      <c r="B17" s="242"/>
      <c r="C17" s="243"/>
      <c r="D17" s="244">
        <v>67840</v>
      </c>
      <c r="E17" s="306">
        <v>67090</v>
      </c>
      <c r="F17" s="242">
        <v>77680</v>
      </c>
      <c r="G17" s="243">
        <v>76600</v>
      </c>
      <c r="H17" s="244">
        <v>78620</v>
      </c>
      <c r="I17" s="305">
        <v>86010</v>
      </c>
      <c r="J17" s="306">
        <v>72810</v>
      </c>
      <c r="K17" s="242">
        <v>72090</v>
      </c>
      <c r="L17" s="243">
        <v>77840</v>
      </c>
      <c r="M17" s="244">
        <v>72880</v>
      </c>
      <c r="N17" s="305">
        <v>70430</v>
      </c>
      <c r="O17" s="243">
        <v>75490</v>
      </c>
    </row>
  </sheetData>
  <mergeCells count="6">
    <mergeCell ref="B7:C7"/>
    <mergeCell ref="D7:E7"/>
    <mergeCell ref="F7:G7"/>
    <mergeCell ref="H7:J7"/>
    <mergeCell ref="K7:L7"/>
    <mergeCell ref="M7:O7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D14C-17B5-4201-AF77-368F29E2FD8F}">
  <dimension ref="A1:F26"/>
  <sheetViews>
    <sheetView tabSelected="1" workbookViewId="0">
      <selection activeCell="G8" sqref="G8"/>
    </sheetView>
  </sheetViews>
  <sheetFormatPr defaultColWidth="7.6640625" defaultRowHeight="14.4" x14ac:dyDescent="0.3"/>
  <cols>
    <col min="2" max="6" width="11" customWidth="1"/>
  </cols>
  <sheetData>
    <row r="1" spans="1:6" x14ac:dyDescent="0.3">
      <c r="A1" s="1" t="s">
        <v>251</v>
      </c>
    </row>
    <row r="2" spans="1:6" x14ac:dyDescent="0.3">
      <c r="A2" s="4"/>
      <c r="B2" s="4"/>
    </row>
    <row r="3" spans="1:6" x14ac:dyDescent="0.3">
      <c r="A3" s="313" t="s">
        <v>252</v>
      </c>
      <c r="B3" s="313"/>
    </row>
    <row r="4" spans="1:6" x14ac:dyDescent="0.3">
      <c r="B4" s="303" t="s">
        <v>179</v>
      </c>
      <c r="C4" s="303" t="s">
        <v>235</v>
      </c>
      <c r="D4" s="303" t="s">
        <v>236</v>
      </c>
      <c r="E4" s="303" t="s">
        <v>237</v>
      </c>
      <c r="F4" s="303" t="s">
        <v>238</v>
      </c>
    </row>
    <row r="5" spans="1:6" x14ac:dyDescent="0.3">
      <c r="B5" s="311">
        <v>7.9237999999999999E-3</v>
      </c>
      <c r="C5" s="311">
        <v>7.6981280000000003E-3</v>
      </c>
      <c r="D5" s="311">
        <v>8.1027740000000001E-3</v>
      </c>
      <c r="E5" s="311">
        <v>7.4596999999999997E-3</v>
      </c>
      <c r="F5" s="311">
        <v>8.0414240000000001E-3</v>
      </c>
    </row>
    <row r="6" spans="1:6" x14ac:dyDescent="0.3">
      <c r="B6" s="311">
        <v>7.9817880000000001E-3</v>
      </c>
      <c r="C6" s="311">
        <v>7.6981280000000003E-3</v>
      </c>
      <c r="D6" s="311">
        <v>8.0414240000000001E-3</v>
      </c>
      <c r="E6" s="311">
        <v>7.6397540000000003E-3</v>
      </c>
      <c r="F6" s="311">
        <v>7.8125E-3</v>
      </c>
    </row>
    <row r="7" spans="1:6" x14ac:dyDescent="0.3">
      <c r="B7" s="311">
        <v>7.9817880000000001E-3</v>
      </c>
      <c r="C7" s="311">
        <v>6.6576589999999998E-3</v>
      </c>
      <c r="D7" s="311">
        <v>7.9817880000000001E-3</v>
      </c>
      <c r="E7" s="311">
        <v>7.7557049999999999E-3</v>
      </c>
      <c r="F7" s="311">
        <v>7.9237999999999999E-3</v>
      </c>
    </row>
    <row r="8" spans="1:6" x14ac:dyDescent="0.3">
      <c r="B8" s="311">
        <v>7.8673909999999996E-3</v>
      </c>
      <c r="C8" s="311">
        <v>7.8673909999999996E-3</v>
      </c>
      <c r="D8" s="311">
        <v>7.9817880000000001E-3</v>
      </c>
      <c r="E8" s="311">
        <v>7.0087530000000004E-3</v>
      </c>
      <c r="F8" s="311">
        <v>7.5854310000000001E-3</v>
      </c>
    </row>
    <row r="10" spans="1:6" x14ac:dyDescent="0.3">
      <c r="B10" s="303" t="s">
        <v>179</v>
      </c>
      <c r="C10" s="303" t="s">
        <v>239</v>
      </c>
      <c r="D10" s="303" t="s">
        <v>240</v>
      </c>
      <c r="E10" s="303" t="s">
        <v>241</v>
      </c>
      <c r="F10" s="303" t="s">
        <v>242</v>
      </c>
    </row>
    <row r="11" spans="1:6" x14ac:dyDescent="0.3">
      <c r="B11" s="311">
        <v>7.9237999999999999E-3</v>
      </c>
      <c r="C11" s="311">
        <v>8.1659130000000003E-3</v>
      </c>
      <c r="D11" s="311">
        <v>8.0414240000000001E-3</v>
      </c>
      <c r="E11" s="311">
        <v>7.9237999999999999E-3</v>
      </c>
      <c r="F11" s="311">
        <v>8.0414240000000001E-3</v>
      </c>
    </row>
    <row r="12" spans="1:6" x14ac:dyDescent="0.3">
      <c r="B12" s="311">
        <v>7.9817880000000001E-3</v>
      </c>
      <c r="C12" s="311">
        <v>8.2309159999999996E-3</v>
      </c>
      <c r="D12" s="311">
        <v>7.7532180000000001E-3</v>
      </c>
      <c r="E12" s="311">
        <v>7.9237999999999999E-3</v>
      </c>
      <c r="F12" s="311">
        <v>7.6320809999999998E-3</v>
      </c>
    </row>
    <row r="13" spans="1:6" x14ac:dyDescent="0.3">
      <c r="B13" s="311">
        <v>7.9817880000000001E-3</v>
      </c>
      <c r="C13" s="311">
        <v>7.9261353239417093E-3</v>
      </c>
      <c r="D13" s="311">
        <v>8.0414237454533594E-3</v>
      </c>
      <c r="E13" s="311">
        <v>8.1027736887335795E-3</v>
      </c>
      <c r="F13" s="311">
        <v>7.9425033181905694E-3</v>
      </c>
    </row>
    <row r="14" spans="1:6" x14ac:dyDescent="0.3">
      <c r="B14" s="311">
        <v>7.8673909999999996E-3</v>
      </c>
      <c r="C14" s="311">
        <v>7.8125E-3</v>
      </c>
      <c r="D14" s="311">
        <v>7.7532180584967102E-3</v>
      </c>
      <c r="E14" s="311">
        <v>7.8125E-3</v>
      </c>
      <c r="F14" s="311">
        <v>8.2605853676795994E-3</v>
      </c>
    </row>
    <row r="16" spans="1:6" x14ac:dyDescent="0.3">
      <c r="B16" s="303" t="s">
        <v>179</v>
      </c>
      <c r="C16" s="303" t="s">
        <v>243</v>
      </c>
      <c r="D16" s="303" t="s">
        <v>244</v>
      </c>
      <c r="E16" s="303" t="s">
        <v>245</v>
      </c>
      <c r="F16" s="303" t="s">
        <v>246</v>
      </c>
    </row>
    <row r="17" spans="2:6" x14ac:dyDescent="0.3">
      <c r="B17" s="311">
        <v>7.9237999999999999E-3</v>
      </c>
      <c r="C17" s="311">
        <v>7.8709460000000002E-3</v>
      </c>
      <c r="D17" s="311">
        <v>8.1027740000000001E-3</v>
      </c>
      <c r="E17" s="311">
        <v>7.7557049999999999E-3</v>
      </c>
      <c r="F17" s="311">
        <v>8.2978679999999999E-3</v>
      </c>
    </row>
    <row r="18" spans="2:6" x14ac:dyDescent="0.3">
      <c r="B18" s="311">
        <v>7.9817880000000001E-3</v>
      </c>
      <c r="C18" s="311">
        <v>7.9261350000000008E-3</v>
      </c>
      <c r="D18" s="311">
        <v>8.0515280000000005E-3</v>
      </c>
      <c r="E18" s="311">
        <v>7.9237999999999999E-3</v>
      </c>
      <c r="F18" s="311">
        <v>8.3668549999999994E-3</v>
      </c>
    </row>
    <row r="19" spans="2:6" x14ac:dyDescent="0.3">
      <c r="B19" s="311">
        <v>7.9817880000000001E-3</v>
      </c>
      <c r="C19" s="311">
        <v>7.7004939999999996E-3</v>
      </c>
      <c r="D19" s="311">
        <v>7.9237999999999999E-3</v>
      </c>
      <c r="E19" s="311">
        <v>7.9237999999999999E-3</v>
      </c>
      <c r="F19" s="311">
        <v>7.9237999999999999E-3</v>
      </c>
    </row>
    <row r="20" spans="2:6" x14ac:dyDescent="0.3">
      <c r="B20" s="311">
        <v>7.8673909999999996E-3</v>
      </c>
      <c r="C20" s="311">
        <v>7.7004939999999996E-3</v>
      </c>
      <c r="D20" s="311">
        <v>7.5854310000000001E-3</v>
      </c>
      <c r="E20" s="311">
        <v>7.6981280000000003E-3</v>
      </c>
      <c r="F20" s="311">
        <v>7.0588969999999997E-3</v>
      </c>
    </row>
    <row r="22" spans="2:6" x14ac:dyDescent="0.3">
      <c r="B22" s="303" t="s">
        <v>179</v>
      </c>
      <c r="C22" s="303" t="s">
        <v>247</v>
      </c>
      <c r="D22" s="303" t="s">
        <v>248</v>
      </c>
      <c r="E22" s="303" t="s">
        <v>249</v>
      </c>
      <c r="F22" s="303" t="s">
        <v>250</v>
      </c>
    </row>
    <row r="23" spans="2:6" x14ac:dyDescent="0.3">
      <c r="B23" s="311">
        <v>7.9237999999999999E-3</v>
      </c>
      <c r="C23" s="311">
        <v>7.9817880000000001E-3</v>
      </c>
      <c r="D23" s="311">
        <v>7.9853919999999991E-3</v>
      </c>
      <c r="E23" s="311">
        <v>7.4068550000000004E-3</v>
      </c>
      <c r="F23" s="311">
        <v>8.3932669999999994E-3</v>
      </c>
    </row>
    <row r="24" spans="2:6" x14ac:dyDescent="0.3">
      <c r="B24" s="311">
        <v>7.9817880000000001E-3</v>
      </c>
      <c r="C24" s="311">
        <v>8.0414240000000001E-3</v>
      </c>
      <c r="D24" s="311">
        <v>7.4518700000000002E-3</v>
      </c>
      <c r="E24" s="311">
        <v>7.4671980000000004E-3</v>
      </c>
      <c r="F24" s="311">
        <v>8.3932669999999994E-3</v>
      </c>
    </row>
    <row r="25" spans="2:6" x14ac:dyDescent="0.3">
      <c r="B25" s="311">
        <v>7.9817880000000001E-3</v>
      </c>
      <c r="C25" s="311">
        <v>7.575493E-3</v>
      </c>
      <c r="D25" s="311">
        <v>7.9817880000000001E-3</v>
      </c>
      <c r="E25" s="312" t="s">
        <v>175</v>
      </c>
      <c r="F25" s="311">
        <v>7.9817880000000001E-3</v>
      </c>
    </row>
    <row r="26" spans="2:6" x14ac:dyDescent="0.3">
      <c r="B26" s="311">
        <v>7.8673909999999996E-3</v>
      </c>
      <c r="C26" s="311">
        <v>7.8125E-3</v>
      </c>
      <c r="D26" s="311">
        <v>7.9817880000000001E-3</v>
      </c>
      <c r="E26" s="312" t="s">
        <v>175</v>
      </c>
      <c r="F26" s="311">
        <v>7.9237999999999999E-3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9085-2C22-46BC-B269-F638645D6A4F}">
  <dimension ref="A1:N60"/>
  <sheetViews>
    <sheetView topLeftCell="A67" workbookViewId="0"/>
  </sheetViews>
  <sheetFormatPr defaultRowHeight="14.4" x14ac:dyDescent="0.3"/>
  <cols>
    <col min="1" max="1" width="15.109375" bestFit="1" customWidth="1"/>
    <col min="9" max="9" width="9.109375" customWidth="1"/>
    <col min="10" max="10" width="12.33203125" customWidth="1"/>
  </cols>
  <sheetData>
    <row r="1" spans="1:14" x14ac:dyDescent="0.3">
      <c r="A1" s="1" t="s">
        <v>190</v>
      </c>
    </row>
    <row r="3" spans="1:14" x14ac:dyDescent="0.3">
      <c r="A3" t="s">
        <v>162</v>
      </c>
    </row>
    <row r="4" spans="1:14" ht="15" thickBot="1" x14ac:dyDescent="0.35">
      <c r="A4" s="160" t="s">
        <v>163</v>
      </c>
      <c r="J4" s="160" t="s">
        <v>188</v>
      </c>
    </row>
    <row r="5" spans="1:14" ht="15" thickBot="1" x14ac:dyDescent="0.35">
      <c r="A5" s="161"/>
      <c r="B5" s="162" t="s">
        <v>164</v>
      </c>
      <c r="C5" s="163" t="s">
        <v>165</v>
      </c>
      <c r="D5" s="163" t="s">
        <v>166</v>
      </c>
      <c r="E5" s="164" t="s">
        <v>167</v>
      </c>
      <c r="J5" s="165" t="s">
        <v>168</v>
      </c>
      <c r="K5" s="166" t="s">
        <v>164</v>
      </c>
      <c r="L5" s="167" t="s">
        <v>165</v>
      </c>
      <c r="M5" s="167" t="s">
        <v>166</v>
      </c>
      <c r="N5" s="168" t="s">
        <v>167</v>
      </c>
    </row>
    <row r="6" spans="1:14" x14ac:dyDescent="0.3">
      <c r="A6" s="169" t="s">
        <v>169</v>
      </c>
      <c r="B6" s="170">
        <v>1.0859999999999999E-8</v>
      </c>
      <c r="C6" s="171">
        <v>2.4879999999999998E-8</v>
      </c>
      <c r="D6" s="171">
        <v>1.3379999999999999E-6</v>
      </c>
      <c r="E6" s="172">
        <v>2.0849999999999999E-7</v>
      </c>
      <c r="J6" s="173">
        <v>6</v>
      </c>
      <c r="K6" s="174">
        <v>9.774E-8</v>
      </c>
      <c r="L6" s="175">
        <v>3.2619999999999999E-6</v>
      </c>
      <c r="M6" s="175">
        <v>1.9089999999999998E-6</v>
      </c>
      <c r="N6" s="176">
        <v>2.1519999999999999E-6</v>
      </c>
    </row>
    <row r="7" spans="1:14" x14ac:dyDescent="0.3">
      <c r="A7" s="177"/>
      <c r="B7" s="170">
        <v>9.1519999999999998E-9</v>
      </c>
      <c r="C7" s="171">
        <v>2.0269999999999999E-8</v>
      </c>
      <c r="D7" s="171">
        <v>1.356E-6</v>
      </c>
      <c r="E7" s="172">
        <v>1.2709999999999999E-7</v>
      </c>
      <c r="J7" s="177"/>
      <c r="K7" s="170">
        <v>9.2080000000000001E-8</v>
      </c>
      <c r="L7" s="171">
        <v>1.9489999999999999E-6</v>
      </c>
      <c r="M7" s="171">
        <v>2.3420000000000002E-6</v>
      </c>
      <c r="N7" s="172">
        <v>1.1939999999999999E-6</v>
      </c>
    </row>
    <row r="8" spans="1:14" x14ac:dyDescent="0.3">
      <c r="A8" s="177"/>
      <c r="B8" s="170">
        <v>1.027E-8</v>
      </c>
      <c r="C8" s="171">
        <v>1.667E-8</v>
      </c>
      <c r="D8" s="171">
        <v>1.398E-6</v>
      </c>
      <c r="E8" s="172">
        <v>4.0550000000000002E-7</v>
      </c>
      <c r="J8" s="177"/>
      <c r="K8" s="170">
        <v>2.1790000000000001E-7</v>
      </c>
      <c r="L8" s="178"/>
      <c r="M8" s="171">
        <v>7.08E-6</v>
      </c>
      <c r="N8" s="179"/>
    </row>
    <row r="9" spans="1:14" x14ac:dyDescent="0.3">
      <c r="A9" s="177"/>
      <c r="B9" s="170">
        <v>1.185E-8</v>
      </c>
      <c r="C9" s="171">
        <v>2.002E-8</v>
      </c>
      <c r="D9" s="171">
        <v>1.2219999999999999E-6</v>
      </c>
      <c r="E9" s="172">
        <v>1.5209999999999999E-7</v>
      </c>
      <c r="J9" s="177"/>
      <c r="K9" s="170">
        <v>1.9789999999999999E-7</v>
      </c>
      <c r="L9" s="180"/>
      <c r="M9" s="171">
        <v>6.0360000000000003E-6</v>
      </c>
      <c r="N9" s="179"/>
    </row>
    <row r="10" spans="1:14" x14ac:dyDescent="0.3">
      <c r="A10" s="177"/>
      <c r="B10" s="170">
        <v>7.9430000000000004E-9</v>
      </c>
      <c r="C10" s="171">
        <v>2.0689999999999999E-8</v>
      </c>
      <c r="D10" s="171">
        <v>4.6960000000000002E-7</v>
      </c>
      <c r="E10" s="172">
        <v>9.4689999999999996E-8</v>
      </c>
      <c r="J10" s="181" t="s">
        <v>73</v>
      </c>
      <c r="K10" s="182">
        <f>AVERAGE(K6:K9)</f>
        <v>1.51405E-7</v>
      </c>
      <c r="L10" s="183">
        <f>AVERAGE(L6:L9)</f>
        <v>2.6054999999999999E-6</v>
      </c>
      <c r="M10" s="183">
        <f>AVERAGE(M6:M9)</f>
        <v>4.3417500000000004E-6</v>
      </c>
      <c r="N10" s="184">
        <f>AVERAGE(N6:N9)</f>
        <v>1.6729999999999999E-6</v>
      </c>
    </row>
    <row r="11" spans="1:14" x14ac:dyDescent="0.3">
      <c r="A11" s="177"/>
      <c r="B11" s="170">
        <v>6.5419999999999999E-9</v>
      </c>
      <c r="C11" s="171">
        <v>1.105E-8</v>
      </c>
      <c r="D11" s="171">
        <v>6.0999999999999998E-7</v>
      </c>
      <c r="E11" s="172">
        <v>8.3680000000000006E-8</v>
      </c>
      <c r="J11" s="185" t="s">
        <v>72</v>
      </c>
      <c r="K11" s="186">
        <f>STDEV(K6:K9)/SQRT(COUNT(K6:K9))</f>
        <v>3.2892194996179061E-8</v>
      </c>
      <c r="L11" s="187">
        <f>STDEV(L6:L9)/SQRT(COUNT(L6:L9))</f>
        <v>6.5649999999999998E-7</v>
      </c>
      <c r="M11" s="187">
        <f>STDEV(M6:M9)/SQRT(COUNT(M6:M9))</f>
        <v>1.3001848826865611E-6</v>
      </c>
      <c r="N11" s="188">
        <f>STDEV(N6:N9)/SQRT(COUNT(N6:N9))</f>
        <v>4.7899999999999999E-7</v>
      </c>
    </row>
    <row r="12" spans="1:14" x14ac:dyDescent="0.3">
      <c r="A12" s="177"/>
      <c r="B12" s="170">
        <v>1.6540000000000001E-8</v>
      </c>
      <c r="C12" s="171">
        <v>1.5300000000000001E-8</v>
      </c>
      <c r="D12" s="171">
        <v>5.2760000000000004E-7</v>
      </c>
      <c r="E12" s="172">
        <v>6.8410000000000002E-8</v>
      </c>
      <c r="J12" s="177"/>
      <c r="K12" s="189"/>
      <c r="L12" s="4"/>
      <c r="M12" s="4"/>
      <c r="N12" s="190"/>
    </row>
    <row r="13" spans="1:14" x14ac:dyDescent="0.3">
      <c r="A13" s="177"/>
      <c r="B13" s="170">
        <v>5.0989999999999999E-9</v>
      </c>
      <c r="C13" s="171">
        <v>1.8180000000000001E-8</v>
      </c>
      <c r="D13" s="180">
        <v>5.7449999999999996E-7</v>
      </c>
      <c r="E13" s="172">
        <v>9.4959999999999998E-8</v>
      </c>
      <c r="J13" s="173">
        <v>7</v>
      </c>
      <c r="K13" s="174">
        <v>3.4140000000000003E-7</v>
      </c>
      <c r="L13" s="175">
        <v>6.1259999999999997E-7</v>
      </c>
      <c r="M13" s="175">
        <v>2.8130000000000001E-7</v>
      </c>
      <c r="N13" s="176">
        <v>4.7269999999999999E-7</v>
      </c>
    </row>
    <row r="14" spans="1:14" x14ac:dyDescent="0.3">
      <c r="A14" s="177"/>
      <c r="B14" s="170">
        <v>9.9290000000000008E-9</v>
      </c>
      <c r="C14" s="180">
        <v>2.2770000000000001E-8</v>
      </c>
      <c r="D14" s="171">
        <v>5.919E-7</v>
      </c>
      <c r="E14" s="172">
        <v>5.8029999999999998E-8</v>
      </c>
      <c r="J14" s="177"/>
      <c r="K14" s="170">
        <v>2.5069999999999999E-7</v>
      </c>
      <c r="L14" s="171">
        <v>5.8589999999999997E-7</v>
      </c>
      <c r="M14" s="171">
        <v>3.41E-7</v>
      </c>
      <c r="N14" s="172">
        <v>4.9380000000000004E-7</v>
      </c>
    </row>
    <row r="15" spans="1:14" x14ac:dyDescent="0.3">
      <c r="A15" s="177"/>
      <c r="B15" s="170">
        <v>1.116E-8</v>
      </c>
      <c r="C15" s="171">
        <v>1.009E-8</v>
      </c>
      <c r="D15" s="171">
        <v>6.8709999999999995E-7</v>
      </c>
      <c r="E15" s="172">
        <v>1.8439999999999998E-8</v>
      </c>
      <c r="J15" s="177"/>
      <c r="K15" s="170">
        <v>7.5510000000000006E-8</v>
      </c>
      <c r="L15" s="171">
        <v>1.586E-7</v>
      </c>
      <c r="M15" s="171">
        <v>9.4069999999999995E-8</v>
      </c>
      <c r="N15" s="172">
        <v>1.7819999999999999E-7</v>
      </c>
    </row>
    <row r="16" spans="1:14" x14ac:dyDescent="0.3">
      <c r="A16" s="177"/>
      <c r="B16" s="191"/>
      <c r="C16" s="180"/>
      <c r="D16" s="180"/>
      <c r="E16" s="172">
        <v>2.1050000000000001E-7</v>
      </c>
      <c r="J16" s="177"/>
      <c r="K16" s="170">
        <v>1.6010000000000001E-7</v>
      </c>
      <c r="L16" s="171">
        <v>4.2109999999999998E-7</v>
      </c>
      <c r="M16" s="171">
        <v>2.8939999999999998E-7</v>
      </c>
      <c r="N16" s="172">
        <v>3.5250000000000001E-7</v>
      </c>
    </row>
    <row r="17" spans="1:14" x14ac:dyDescent="0.3">
      <c r="A17" s="181" t="s">
        <v>73</v>
      </c>
      <c r="B17" s="182">
        <f>AVERAGE(B6:B15)</f>
        <v>9.9344999999999987E-9</v>
      </c>
      <c r="C17" s="183">
        <f>AVERAGE(C6:C15)</f>
        <v>1.7992E-8</v>
      </c>
      <c r="D17" s="183">
        <f>AVERAGE(D6:D15)</f>
        <v>8.7747000000000009E-7</v>
      </c>
      <c r="E17" s="184">
        <f t="shared" ref="E17" si="0">AVERAGE(E6:E16)</f>
        <v>1.3835545454545455E-7</v>
      </c>
      <c r="J17" s="177"/>
      <c r="K17" s="170">
        <v>4.9409999999999997E-8</v>
      </c>
      <c r="L17" s="171">
        <v>5.4659999999999998E-7</v>
      </c>
      <c r="M17" s="171">
        <v>3.2749999999999999E-7</v>
      </c>
      <c r="N17" s="172">
        <v>4.3799999999999998E-7</v>
      </c>
    </row>
    <row r="18" spans="1:14" x14ac:dyDescent="0.3">
      <c r="A18" s="185" t="s">
        <v>72</v>
      </c>
      <c r="B18" s="186">
        <f>STDEV(B6:B15)/SQRT(COUNT(B6:B15))</f>
        <v>9.9578141566198049E-10</v>
      </c>
      <c r="C18" s="187">
        <f>STDEV(C6:C15)/SQRT(COUNT(C6:C15))</f>
        <v>1.5148082386889765E-9</v>
      </c>
      <c r="D18" s="187">
        <f>STDEV(D6:D15)/SQRT(COUNT(D6:D15))</f>
        <v>1.2474953489113918E-7</v>
      </c>
      <c r="E18" s="188">
        <f t="shared" ref="E18" si="1">STDEV(E6:E16)/SQRT(COUNT(E6:E16))</f>
        <v>3.2236399933323155E-8</v>
      </c>
      <c r="J18" s="177"/>
      <c r="K18" s="170">
        <v>1.9609999999999999E-7</v>
      </c>
      <c r="L18" s="180">
        <v>4.7440000000000001E-7</v>
      </c>
      <c r="M18" s="171">
        <v>2.4540000000000001E-7</v>
      </c>
      <c r="N18" s="179">
        <v>6.5990000000000003E-7</v>
      </c>
    </row>
    <row r="19" spans="1:14" x14ac:dyDescent="0.3">
      <c r="A19" s="177"/>
      <c r="B19" s="191"/>
      <c r="C19" s="180"/>
      <c r="D19" s="180"/>
      <c r="E19" s="179"/>
      <c r="J19" s="177"/>
      <c r="K19" s="191">
        <v>8.7030000000000006E-8</v>
      </c>
      <c r="L19" s="180">
        <v>3.1690000000000001E-8</v>
      </c>
      <c r="M19" s="180">
        <v>4.0750000000000002E-7</v>
      </c>
      <c r="N19" s="190"/>
    </row>
    <row r="20" spans="1:14" x14ac:dyDescent="0.3">
      <c r="A20" s="192" t="s">
        <v>170</v>
      </c>
      <c r="B20" s="174">
        <v>4.8770000000000001E-7</v>
      </c>
      <c r="C20" s="175">
        <v>5.0139999999999998E-6</v>
      </c>
      <c r="D20" s="175">
        <v>9.7429999999999997E-6</v>
      </c>
      <c r="E20" s="176">
        <v>2.3209999999999999E-6</v>
      </c>
      <c r="J20" s="177"/>
      <c r="K20" s="191">
        <v>1.998E-7</v>
      </c>
      <c r="L20" s="4"/>
      <c r="M20" s="180">
        <v>3.0180000000000002E-7</v>
      </c>
      <c r="N20" s="172"/>
    </row>
    <row r="21" spans="1:14" x14ac:dyDescent="0.3">
      <c r="A21" s="177"/>
      <c r="B21" s="170">
        <v>5.5659999999999999E-7</v>
      </c>
      <c r="C21" s="171">
        <v>7.2819999999999999E-6</v>
      </c>
      <c r="D21" s="171">
        <v>1.133E-5</v>
      </c>
      <c r="E21" s="172">
        <v>3.055E-6</v>
      </c>
      <c r="J21" s="177"/>
      <c r="K21" s="189"/>
      <c r="L21" s="4"/>
      <c r="M21" s="171">
        <v>9.9760000000000001E-8</v>
      </c>
      <c r="N21" s="172"/>
    </row>
    <row r="22" spans="1:14" x14ac:dyDescent="0.3">
      <c r="A22" s="177"/>
      <c r="B22" s="170">
        <v>6.8429999999999995E-7</v>
      </c>
      <c r="C22" s="171">
        <v>7.7880000000000007E-6</v>
      </c>
      <c r="D22" s="171">
        <v>1.274E-5</v>
      </c>
      <c r="E22" s="172">
        <v>4.6149999999999999E-6</v>
      </c>
      <c r="J22" s="181" t="s">
        <v>73</v>
      </c>
      <c r="K22" s="182">
        <f>AVERAGE(K13:K20)</f>
        <v>1.7000624999999997E-7</v>
      </c>
      <c r="L22" s="183">
        <f>AVERAGE(L13:L19)</f>
        <v>4.0441285714285718E-7</v>
      </c>
      <c r="M22" s="183">
        <f>AVERAGE(M13:M21)</f>
        <v>2.653033333333334E-7</v>
      </c>
      <c r="N22" s="184">
        <f>AVERAGE(N13:N18)</f>
        <v>4.3251666666666664E-7</v>
      </c>
    </row>
    <row r="23" spans="1:14" x14ac:dyDescent="0.3">
      <c r="A23" s="177"/>
      <c r="B23" s="170">
        <v>4.4900000000000001E-7</v>
      </c>
      <c r="C23" s="171">
        <v>4.3139999999999997E-6</v>
      </c>
      <c r="D23" s="171">
        <v>7.9589999999999995E-6</v>
      </c>
      <c r="E23" s="172">
        <v>2.8159999999999998E-6</v>
      </c>
      <c r="J23" s="185" t="s">
        <v>72</v>
      </c>
      <c r="K23" s="186">
        <f>STDEV(K13:K20)/SQRT(COUNT(K13:K20))</f>
        <v>3.4824057465324375E-8</v>
      </c>
      <c r="L23" s="187">
        <f>STDEV(L13:L19)/SQRT(COUNT(L13:L19))</f>
        <v>8.4658923944268031E-8</v>
      </c>
      <c r="M23" s="187">
        <f>STDEV(M13:M21)/SQRT(COUNT(M13:M21))</f>
        <v>3.517978515189275E-8</v>
      </c>
      <c r="N23" s="188">
        <f>STDEV(N13:N18)/SQRT(COUNT(N13:N18))</f>
        <v>6.5366461413922193E-8</v>
      </c>
    </row>
    <row r="24" spans="1:14" x14ac:dyDescent="0.3">
      <c r="A24" s="177"/>
      <c r="B24" s="170">
        <v>5.3929999999999997E-7</v>
      </c>
      <c r="C24" s="171">
        <v>5.7930000000000003E-6</v>
      </c>
      <c r="D24" s="171">
        <v>9.9170000000000001E-6</v>
      </c>
      <c r="E24" s="172">
        <v>2.6570000000000001E-6</v>
      </c>
      <c r="J24" s="177"/>
      <c r="K24" s="191"/>
      <c r="L24" s="180"/>
      <c r="M24" s="180"/>
      <c r="N24" s="179"/>
    </row>
    <row r="25" spans="1:14" x14ac:dyDescent="0.3">
      <c r="A25" s="177"/>
      <c r="B25" s="170">
        <v>2.082E-7</v>
      </c>
      <c r="C25" s="171">
        <v>1.9810000000000002E-6</v>
      </c>
      <c r="D25" s="171">
        <v>1.4219999999999999E-6</v>
      </c>
      <c r="E25" s="172">
        <v>1.2950000000000001E-6</v>
      </c>
      <c r="J25" s="173">
        <v>8</v>
      </c>
      <c r="K25" s="174">
        <v>3.6440000000000001E-7</v>
      </c>
      <c r="L25" s="175">
        <v>8.2040000000000001E-7</v>
      </c>
      <c r="M25" s="175">
        <v>5.798E-8</v>
      </c>
      <c r="N25" s="176">
        <v>1.389E-6</v>
      </c>
    </row>
    <row r="26" spans="1:14" x14ac:dyDescent="0.3">
      <c r="A26" s="177"/>
      <c r="B26" s="170">
        <v>2.565E-7</v>
      </c>
      <c r="C26" s="171">
        <v>1.968E-6</v>
      </c>
      <c r="D26" s="171">
        <v>1.787E-6</v>
      </c>
      <c r="E26" s="172">
        <v>2.018E-6</v>
      </c>
      <c r="J26" s="193"/>
      <c r="K26" s="170">
        <v>3.0880000000000001E-7</v>
      </c>
      <c r="L26" s="171">
        <v>8.5750000000000005E-7</v>
      </c>
      <c r="M26" s="171">
        <v>6.1799999999999995E-7</v>
      </c>
      <c r="N26" s="172">
        <v>1.0979999999999999E-6</v>
      </c>
    </row>
    <row r="27" spans="1:14" x14ac:dyDescent="0.3">
      <c r="A27" s="177"/>
      <c r="B27" s="170">
        <v>2.0130000000000001E-7</v>
      </c>
      <c r="C27" s="171">
        <v>1.6390000000000001E-6</v>
      </c>
      <c r="D27" s="171">
        <v>2.323E-6</v>
      </c>
      <c r="E27" s="172">
        <v>5.2859999999999999E-6</v>
      </c>
      <c r="J27" s="193"/>
      <c r="K27" s="170">
        <v>2.7329999999999999E-7</v>
      </c>
      <c r="L27" s="171">
        <v>7.9810000000000003E-7</v>
      </c>
      <c r="M27" s="171">
        <v>6.6789999999999999E-7</v>
      </c>
      <c r="N27" s="172">
        <v>2.0650000000000001E-6</v>
      </c>
    </row>
    <row r="28" spans="1:14" x14ac:dyDescent="0.3">
      <c r="A28" s="177"/>
      <c r="B28" s="170"/>
      <c r="C28" s="171"/>
      <c r="D28" s="171"/>
      <c r="E28" s="172">
        <v>2.2620000000000001E-6</v>
      </c>
      <c r="J28" s="193"/>
      <c r="K28" s="189"/>
      <c r="L28" s="4"/>
      <c r="M28" s="180"/>
      <c r="N28" s="179">
        <v>1.517E-6</v>
      </c>
    </row>
    <row r="29" spans="1:14" x14ac:dyDescent="0.3">
      <c r="A29" s="181" t="s">
        <v>73</v>
      </c>
      <c r="B29" s="182">
        <f>AVERAGE(B20:B28)</f>
        <v>4.2286249999999998E-7</v>
      </c>
      <c r="C29" s="183">
        <f>AVERAGE(C20:C28)</f>
        <v>4.4723750000000005E-6</v>
      </c>
      <c r="D29" s="183">
        <f>AVERAGE(D20:D28)</f>
        <v>7.1526249999999991E-6</v>
      </c>
      <c r="E29" s="184">
        <f>AVERAGE(E20:E28)</f>
        <v>2.9249999999999999E-6</v>
      </c>
      <c r="J29" s="193"/>
      <c r="K29" s="170"/>
      <c r="L29" s="171"/>
      <c r="M29" s="180"/>
      <c r="N29" s="172">
        <v>1.576E-6</v>
      </c>
    </row>
    <row r="30" spans="1:14" x14ac:dyDescent="0.3">
      <c r="A30" s="185" t="s">
        <v>72</v>
      </c>
      <c r="B30" s="186">
        <f>STDEV(B20:B28)/SQRT(COUNT(B20:B28))</f>
        <v>6.3741450232000279E-8</v>
      </c>
      <c r="C30" s="187">
        <f>STDEV(C20:C28)/SQRT(COUNT(C20:C28))</f>
        <v>8.6040594525200715E-7</v>
      </c>
      <c r="D30" s="187">
        <f>STDEV(D20:D28)/SQRT(COUNT(D20:D28))</f>
        <v>1.6291241395466372E-6</v>
      </c>
      <c r="E30" s="188">
        <f>STDEV(E20:E28)/SQRT(COUNT(E20:E28))</f>
        <v>4.2188334353889292E-7</v>
      </c>
      <c r="J30" s="194" t="s">
        <v>73</v>
      </c>
      <c r="K30" s="182">
        <f>AVERAGE(K25:K27)</f>
        <v>3.1549999999999999E-7</v>
      </c>
      <c r="L30" s="183">
        <f>AVERAGE(L25:L27)</f>
        <v>8.2533333333333337E-7</v>
      </c>
      <c r="M30" s="183">
        <f>AVERAGE(M25:M28)</f>
        <v>4.4795999999999994E-7</v>
      </c>
      <c r="N30" s="184">
        <f>AVERAGE(N25:N29)</f>
        <v>1.5290000000000001E-6</v>
      </c>
    </row>
    <row r="31" spans="1:14" x14ac:dyDescent="0.3">
      <c r="A31" s="177"/>
      <c r="B31" s="191"/>
      <c r="C31" s="180"/>
      <c r="D31" s="180"/>
      <c r="E31" s="179"/>
      <c r="J31" s="195" t="s">
        <v>72</v>
      </c>
      <c r="K31" s="186">
        <f>STDEV(K25:K27)/SQRT(COUNT(K25:K27))</f>
        <v>2.6510815403026246E-8</v>
      </c>
      <c r="L31" s="187">
        <f>STDEV(L25:L27)/SQRT(COUNT(L25:L27))</f>
        <v>1.7323811487211604E-8</v>
      </c>
      <c r="M31" s="187">
        <f t="shared" ref="M31" si="2">STDEV(M25:M28)/SQRT(COUNT(M25:M28))</f>
        <v>1.9552135671924266E-7</v>
      </c>
      <c r="N31" s="188">
        <f>STDEV(N25:N29)/SQRT(COUNT(N25:N29))</f>
        <v>1.5732291632181248E-7</v>
      </c>
    </row>
    <row r="32" spans="1:14" x14ac:dyDescent="0.3">
      <c r="A32" s="177"/>
      <c r="B32" s="191"/>
      <c r="C32" s="180"/>
      <c r="D32" s="180"/>
      <c r="E32" s="179"/>
      <c r="J32" s="193"/>
      <c r="K32" s="191"/>
      <c r="L32" s="180"/>
      <c r="M32" s="180"/>
      <c r="N32" s="179"/>
    </row>
    <row r="33" spans="1:14" x14ac:dyDescent="0.3">
      <c r="A33" s="192" t="s">
        <v>171</v>
      </c>
      <c r="B33" s="174">
        <v>7.0589999999999999E-7</v>
      </c>
      <c r="C33" s="175">
        <v>7.3480000000000004E-7</v>
      </c>
      <c r="D33" s="175">
        <v>4.8950000000000004E-7</v>
      </c>
      <c r="E33" s="176">
        <v>3.3749999999999999E-6</v>
      </c>
      <c r="J33" s="173">
        <v>9</v>
      </c>
      <c r="K33" s="174">
        <v>3.201E-8</v>
      </c>
      <c r="L33" s="175">
        <v>3.7020000000000002E-7</v>
      </c>
      <c r="M33" s="175">
        <v>3.7809999999999998E-7</v>
      </c>
      <c r="N33" s="176">
        <v>3.9230000000000001E-8</v>
      </c>
    </row>
    <row r="34" spans="1:14" x14ac:dyDescent="0.3">
      <c r="A34" s="177"/>
      <c r="B34" s="170">
        <v>8.3620000000000004E-7</v>
      </c>
      <c r="C34" s="171">
        <v>1.3650000000000001E-6</v>
      </c>
      <c r="D34" s="171">
        <v>7.272E-7</v>
      </c>
      <c r="E34" s="172">
        <v>5.2700000000000004E-6</v>
      </c>
      <c r="J34" s="193"/>
      <c r="K34" s="170">
        <v>3.5549999999999997E-8</v>
      </c>
      <c r="L34" s="171">
        <v>3.967E-7</v>
      </c>
      <c r="M34" s="171">
        <v>3.8270000000000001E-7</v>
      </c>
      <c r="N34" s="172">
        <v>3.1979999999999999E-8</v>
      </c>
    </row>
    <row r="35" spans="1:14" x14ac:dyDescent="0.3">
      <c r="A35" s="177"/>
      <c r="B35" s="170">
        <v>9.2780000000000004E-7</v>
      </c>
      <c r="C35" s="171">
        <v>1.409E-6</v>
      </c>
      <c r="D35" s="171">
        <v>9.2129999999999997E-7</v>
      </c>
      <c r="E35" s="172">
        <v>4.5480000000000003E-6</v>
      </c>
      <c r="J35" s="193"/>
      <c r="K35" s="170">
        <v>3.2380000000000003E-8</v>
      </c>
      <c r="L35" s="171">
        <v>3.566E-7</v>
      </c>
      <c r="M35" s="171">
        <v>3.4280000000000003E-7</v>
      </c>
      <c r="N35" s="172">
        <v>2.6009999999999999E-8</v>
      </c>
    </row>
    <row r="36" spans="1:14" x14ac:dyDescent="0.3">
      <c r="A36" s="177"/>
      <c r="B36" s="170">
        <v>7.0950000000000005E-7</v>
      </c>
      <c r="C36" s="171">
        <v>8.9830000000000004E-7</v>
      </c>
      <c r="D36" s="171">
        <v>6.3460000000000003E-7</v>
      </c>
      <c r="E36" s="172">
        <v>3.089E-6</v>
      </c>
      <c r="J36" s="194" t="s">
        <v>73</v>
      </c>
      <c r="K36" s="182">
        <f>AVERAGE(K33:K35)</f>
        <v>3.3313333333333338E-8</v>
      </c>
      <c r="L36" s="183">
        <f t="shared" ref="L36:N36" si="3">AVERAGE(L33:L35)</f>
        <v>3.7449999999999997E-7</v>
      </c>
      <c r="M36" s="183">
        <f t="shared" si="3"/>
        <v>3.6786666666666665E-7</v>
      </c>
      <c r="N36" s="184">
        <f t="shared" si="3"/>
        <v>3.2406666666666664E-8</v>
      </c>
    </row>
    <row r="37" spans="1:14" x14ac:dyDescent="0.3">
      <c r="A37" s="177"/>
      <c r="B37" s="170">
        <v>9.9270000000000004E-7</v>
      </c>
      <c r="C37" s="171">
        <v>1.1119999999999999E-6</v>
      </c>
      <c r="D37" s="171">
        <v>9.1380000000000004E-7</v>
      </c>
      <c r="E37" s="172">
        <v>3.6940000000000001E-6</v>
      </c>
      <c r="J37" s="195" t="s">
        <v>72</v>
      </c>
      <c r="K37" s="186">
        <f>STDEV(K33:K35)/SQRT(COUNT(K33:K35))</f>
        <v>1.1234223505778115E-9</v>
      </c>
      <c r="L37" s="187">
        <f t="shared" ref="L37:N37" si="4">STDEV(L33:L35)/SQRT(COUNT(L33:L35))</f>
        <v>1.1773841061154739E-8</v>
      </c>
      <c r="M37" s="187">
        <f t="shared" si="4"/>
        <v>1.2603482763814832E-8</v>
      </c>
      <c r="N37" s="188">
        <f t="shared" si="4"/>
        <v>3.8222433784944217E-9</v>
      </c>
    </row>
    <row r="38" spans="1:14" x14ac:dyDescent="0.3">
      <c r="A38" s="177"/>
      <c r="B38" s="170">
        <v>6.2799999999999996E-7</v>
      </c>
      <c r="C38" s="171">
        <v>3.6119999999999998E-7</v>
      </c>
      <c r="D38" s="171">
        <v>1.09E-7</v>
      </c>
      <c r="E38" s="172">
        <v>2.2570000000000002E-6</v>
      </c>
      <c r="J38" s="193"/>
      <c r="K38" s="191"/>
      <c r="L38" s="180"/>
      <c r="M38" s="180"/>
      <c r="N38" s="179"/>
    </row>
    <row r="39" spans="1:14" x14ac:dyDescent="0.3">
      <c r="A39" s="177"/>
      <c r="B39" s="170">
        <v>4.5890000000000001E-7</v>
      </c>
      <c r="C39" s="171">
        <v>3.2529999999999998E-7</v>
      </c>
      <c r="D39" s="171">
        <v>9.6229999999999995E-8</v>
      </c>
      <c r="E39" s="172">
        <v>5.4179999999999996E-6</v>
      </c>
      <c r="J39" s="173">
        <v>10</v>
      </c>
      <c r="K39" s="174">
        <v>3.0549999999999999E-9</v>
      </c>
      <c r="L39" s="175">
        <v>3.197E-9</v>
      </c>
      <c r="M39" s="175">
        <v>2.1860000000000001E-9</v>
      </c>
      <c r="N39" s="176">
        <v>1.686E-9</v>
      </c>
    </row>
    <row r="40" spans="1:14" x14ac:dyDescent="0.3">
      <c r="A40" s="177"/>
      <c r="B40" s="170">
        <v>3.333E-7</v>
      </c>
      <c r="C40" s="171">
        <v>5.0109999999999995E-7</v>
      </c>
      <c r="D40" s="171">
        <v>2.167E-7</v>
      </c>
      <c r="E40" s="172">
        <v>3.9060000000000004E-6</v>
      </c>
      <c r="J40" s="193"/>
      <c r="K40" s="170">
        <v>2.6420000000000002E-9</v>
      </c>
      <c r="L40" s="171">
        <v>2.566E-9</v>
      </c>
      <c r="M40" s="171">
        <v>2.6909999999999999E-9</v>
      </c>
      <c r="N40" s="172">
        <v>1.591E-9</v>
      </c>
    </row>
    <row r="41" spans="1:14" x14ac:dyDescent="0.3">
      <c r="A41" s="177"/>
      <c r="B41" s="170">
        <v>2.6450000000000002E-7</v>
      </c>
      <c r="C41" s="171">
        <v>4.1339999999999998E-7</v>
      </c>
      <c r="D41" s="196"/>
      <c r="E41" s="172">
        <v>1.385E-5</v>
      </c>
      <c r="J41" s="193"/>
      <c r="K41" s="170">
        <v>7.9279999999999999E-10</v>
      </c>
      <c r="L41" s="171">
        <v>1.9359999999999999E-9</v>
      </c>
      <c r="M41" s="171">
        <v>6.7579999999999998E-10</v>
      </c>
      <c r="N41" s="172">
        <v>7.6919999999999999E-10</v>
      </c>
    </row>
    <row r="42" spans="1:14" x14ac:dyDescent="0.3">
      <c r="A42" s="177"/>
      <c r="B42" s="170">
        <v>1.7260000000000001E-6</v>
      </c>
      <c r="C42" s="171">
        <v>3.5289999999999999E-7</v>
      </c>
      <c r="D42" s="196"/>
      <c r="E42" s="179"/>
      <c r="J42" s="193"/>
      <c r="K42" s="170">
        <v>1.506E-9</v>
      </c>
      <c r="L42" s="171">
        <v>1.0850000000000001E-9</v>
      </c>
      <c r="M42" s="171">
        <v>4.9360000000000003E-10</v>
      </c>
      <c r="N42" s="172">
        <v>7.0509999999999997E-10</v>
      </c>
    </row>
    <row r="43" spans="1:14" x14ac:dyDescent="0.3">
      <c r="A43" s="177"/>
      <c r="B43" s="197"/>
      <c r="C43" s="171">
        <v>6.2789999999999995E-7</v>
      </c>
      <c r="D43" s="196"/>
      <c r="E43" s="179"/>
      <c r="J43" s="193"/>
      <c r="K43" s="170">
        <v>7.8210000000000002E-10</v>
      </c>
      <c r="L43" s="171">
        <v>1.9180000000000002E-9</v>
      </c>
      <c r="M43" s="171">
        <v>5.8809999999999996E-10</v>
      </c>
      <c r="N43" s="198">
        <v>5.5569999999999995E-10</v>
      </c>
    </row>
    <row r="44" spans="1:14" x14ac:dyDescent="0.3">
      <c r="A44" s="181" t="s">
        <v>73</v>
      </c>
      <c r="B44" s="182">
        <f>AVERAGE(B33:B43)</f>
        <v>7.5827999999999998E-7</v>
      </c>
      <c r="C44" s="183">
        <f>AVERAGE(C33:C43)</f>
        <v>7.3644545454545458E-7</v>
      </c>
      <c r="D44" s="183">
        <f>AVERAGE(D33:D43)</f>
        <v>5.1354125000000007E-7</v>
      </c>
      <c r="E44" s="184">
        <f>AVERAGE(E33:E41)</f>
        <v>5.0452222222222216E-6</v>
      </c>
      <c r="J44" s="193"/>
      <c r="K44" s="170">
        <v>2.187E-9</v>
      </c>
      <c r="L44" s="171">
        <v>2.1809999999999998E-9</v>
      </c>
      <c r="M44" s="171">
        <v>1.2590000000000001E-9</v>
      </c>
      <c r="N44" s="172">
        <v>1.148E-9</v>
      </c>
    </row>
    <row r="45" spans="1:14" ht="15" thickBot="1" x14ac:dyDescent="0.35">
      <c r="A45" s="199" t="s">
        <v>72</v>
      </c>
      <c r="B45" s="200">
        <f>STDEV(B33:B43)/SQRT(COUNT(B33:B43))</f>
        <v>1.3175711644284468E-7</v>
      </c>
      <c r="C45" s="201">
        <f>STDEV(C33:C43)/SQRT(COUNT(C33:C43))</f>
        <v>1.2221947721852786E-7</v>
      </c>
      <c r="D45" s="201">
        <f>STDEV(D33:D43)/SQRT(COUNT(D33:D43))</f>
        <v>1.2051041443492252E-7</v>
      </c>
      <c r="E45" s="202">
        <f>STDEV(E33:E41)/SQRT(COUNT(E33:E41))</f>
        <v>1.1515393655858347E-6</v>
      </c>
      <c r="J45" s="193"/>
      <c r="K45" s="170">
        <v>1.19E-9</v>
      </c>
      <c r="L45" s="171">
        <v>1.9420000000000001E-9</v>
      </c>
      <c r="M45" s="171">
        <v>1.484E-9</v>
      </c>
      <c r="N45" s="172">
        <v>1.2839999999999999E-9</v>
      </c>
    </row>
    <row r="46" spans="1:14" x14ac:dyDescent="0.3">
      <c r="B46" s="4"/>
      <c r="C46" s="4"/>
      <c r="D46" s="4"/>
      <c r="E46" s="4"/>
      <c r="J46" s="193"/>
      <c r="K46" s="170">
        <v>1.9479999999999999E-9</v>
      </c>
      <c r="L46" s="4"/>
      <c r="M46" s="171">
        <v>1.146E-9</v>
      </c>
      <c r="N46" s="190"/>
    </row>
    <row r="47" spans="1:14" x14ac:dyDescent="0.3">
      <c r="B47" s="4"/>
      <c r="C47" s="4"/>
      <c r="D47" s="4"/>
      <c r="E47" s="4"/>
      <c r="J47" s="194" t="s">
        <v>73</v>
      </c>
      <c r="K47" s="182">
        <f>AVERAGE(K39:K46)</f>
        <v>1.7628625E-9</v>
      </c>
      <c r="L47" s="183">
        <f>AVERAGE(L39:L45)</f>
        <v>2.1178571428571427E-9</v>
      </c>
      <c r="M47" s="183">
        <f>AVERAGE(M39:M46)</f>
        <v>1.3154374999999998E-9</v>
      </c>
      <c r="N47" s="184">
        <f>AVERAGE(N39:N45)</f>
        <v>1.1055714285714284E-9</v>
      </c>
    </row>
    <row r="48" spans="1:14" x14ac:dyDescent="0.3">
      <c r="B48" s="4"/>
      <c r="C48" s="4"/>
      <c r="D48" s="4"/>
      <c r="E48" s="4"/>
      <c r="J48" s="195" t="s">
        <v>72</v>
      </c>
      <c r="K48" s="186">
        <f>STDEV(K39:K46)/SQRT(COUNT(K39:K46))</f>
        <v>2.9742155924924138E-10</v>
      </c>
      <c r="L48" s="187">
        <f>STDEV(L39:L45)/SQRT(COUNT(L39:L45))</f>
        <v>2.4592405221080414E-10</v>
      </c>
      <c r="M48" s="187">
        <f>STDEV(M39:M46)/SQRT(COUNT(M39:M46))</f>
        <v>2.7787239102142598E-10</v>
      </c>
      <c r="N48" s="188">
        <f>STDEV(N39:N45)/SQRT(COUNT(N39:N45))</f>
        <v>1.6776236412356178E-10</v>
      </c>
    </row>
    <row r="49" spans="10:14" x14ac:dyDescent="0.3">
      <c r="J49" s="193"/>
      <c r="K49" s="191"/>
      <c r="L49" s="180"/>
      <c r="M49" s="180"/>
      <c r="N49" s="179"/>
    </row>
    <row r="50" spans="10:14" x14ac:dyDescent="0.3">
      <c r="J50" s="173">
        <v>11</v>
      </c>
      <c r="K50" s="174">
        <v>8.263E-5</v>
      </c>
      <c r="L50" s="175">
        <v>4.1489999999999997E-5</v>
      </c>
      <c r="M50" s="175">
        <v>4.0330000000000002E-5</v>
      </c>
      <c r="N50" s="176">
        <v>7.7280000000000005E-5</v>
      </c>
    </row>
    <row r="51" spans="10:14" x14ac:dyDescent="0.3">
      <c r="J51" s="193"/>
      <c r="K51" s="170">
        <v>1.102E-4</v>
      </c>
      <c r="L51" s="171">
        <v>4.5939999999999997E-5</v>
      </c>
      <c r="M51" s="171">
        <v>4.3180000000000003E-5</v>
      </c>
      <c r="N51" s="172">
        <v>8.0989999999999995E-5</v>
      </c>
    </row>
    <row r="52" spans="10:14" x14ac:dyDescent="0.3">
      <c r="J52" s="193"/>
      <c r="K52" s="170">
        <v>9.7410000000000004E-5</v>
      </c>
      <c r="L52" s="171">
        <v>4.6940000000000001E-5</v>
      </c>
      <c r="M52" s="171">
        <v>4.0750000000000001E-5</v>
      </c>
      <c r="N52" s="172">
        <v>7.5149999999999997E-5</v>
      </c>
    </row>
    <row r="53" spans="10:14" x14ac:dyDescent="0.3">
      <c r="J53" s="194" t="s">
        <v>73</v>
      </c>
      <c r="K53" s="182">
        <f>AVERAGE(K49:K51)</f>
        <v>9.6415000000000004E-5</v>
      </c>
      <c r="L53" s="183">
        <f>AVERAGE(L49:L51)</f>
        <v>4.3714999999999997E-5</v>
      </c>
      <c r="M53" s="183">
        <f>AVERAGE(M49:M51)</f>
        <v>4.1755000000000003E-5</v>
      </c>
      <c r="N53" s="184">
        <f>AVERAGE(N49:N52)</f>
        <v>7.7806666666666675E-5</v>
      </c>
    </row>
    <row r="54" spans="10:14" x14ac:dyDescent="0.3">
      <c r="J54" s="195" t="s">
        <v>72</v>
      </c>
      <c r="K54" s="186">
        <f>STDEV(K49:K51)/SQRT(COUNT(K49:K51))</f>
        <v>1.3784999999999998E-5</v>
      </c>
      <c r="L54" s="187">
        <f>STDEV(L49:L51)/SQRT(COUNT(L49:L51))</f>
        <v>2.2249999999999994E-6</v>
      </c>
      <c r="M54" s="187">
        <f>STDEV(M49:M51)/SQRT(COUNT(M49:M51))</f>
        <v>1.4250000000000005E-6</v>
      </c>
      <c r="N54" s="188">
        <f>STDEV(N49:N52)/SQRT(COUNT(N49:N52))</f>
        <v>1.7063053002841474E-6</v>
      </c>
    </row>
    <row r="55" spans="10:14" x14ac:dyDescent="0.3">
      <c r="J55" s="193"/>
      <c r="K55" s="191"/>
      <c r="L55" s="180"/>
      <c r="M55" s="180"/>
      <c r="N55" s="179"/>
    </row>
    <row r="56" spans="10:14" x14ac:dyDescent="0.3">
      <c r="J56" s="173">
        <v>12</v>
      </c>
      <c r="K56" s="174">
        <v>3.7619999999999999E-7</v>
      </c>
      <c r="L56" s="175">
        <v>9.4040000000000003E-7</v>
      </c>
      <c r="M56" s="175">
        <v>9.9030000000000007E-7</v>
      </c>
      <c r="N56" s="176">
        <v>1.1489999999999999E-6</v>
      </c>
    </row>
    <row r="57" spans="10:14" x14ac:dyDescent="0.3">
      <c r="J57" s="193"/>
      <c r="K57" s="170">
        <v>2.5069999999999999E-7</v>
      </c>
      <c r="L57" s="171">
        <v>5.7569999999999995E-7</v>
      </c>
      <c r="M57" s="171">
        <v>6.6359999999999999E-7</v>
      </c>
      <c r="N57" s="172">
        <v>7.3109999999999998E-7</v>
      </c>
    </row>
    <row r="58" spans="10:14" x14ac:dyDescent="0.3">
      <c r="J58" s="193"/>
      <c r="K58" s="170">
        <v>3.5540000000000002E-7</v>
      </c>
      <c r="L58" s="171">
        <v>8.5000000000000001E-7</v>
      </c>
      <c r="M58" s="171">
        <v>8.4430000000000001E-7</v>
      </c>
      <c r="N58" s="172">
        <v>8.7550000000000002E-7</v>
      </c>
    </row>
    <row r="59" spans="10:14" x14ac:dyDescent="0.3">
      <c r="J59" s="194" t="s">
        <v>73</v>
      </c>
      <c r="K59" s="182">
        <f>AVERAGE(K55:K57)</f>
        <v>3.1344999999999999E-7</v>
      </c>
      <c r="L59" s="183">
        <f>AVERAGE(L55:L57)</f>
        <v>7.5804999999999999E-7</v>
      </c>
      <c r="M59" s="183">
        <f>AVERAGE(M55:M57)</f>
        <v>8.2694999999999998E-7</v>
      </c>
      <c r="N59" s="184">
        <f>AVERAGE(N55:N58)</f>
        <v>9.1853333333333327E-7</v>
      </c>
    </row>
    <row r="60" spans="10:14" ht="15" thickBot="1" x14ac:dyDescent="0.35">
      <c r="J60" s="203" t="s">
        <v>72</v>
      </c>
      <c r="K60" s="200">
        <f>STDEV(K55:K57)/SQRT(COUNT(K55:K57))</f>
        <v>6.2749999999999989E-8</v>
      </c>
      <c r="L60" s="201">
        <f>STDEV(L55:L57)/SQRT(COUNT(L55:L57))</f>
        <v>1.8235000000000004E-7</v>
      </c>
      <c r="M60" s="201">
        <f>STDEV(M55:M57)/SQRT(COUNT(M55:M57))</f>
        <v>1.6335000000000004E-7</v>
      </c>
      <c r="N60" s="202">
        <f>STDEV(N55:N58)/SQRT(COUNT(N55:N58))</f>
        <v>1.2254115408483976E-7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DD7A-1FBC-4589-8822-779DA96BAD37}">
  <dimension ref="A1:G12"/>
  <sheetViews>
    <sheetView workbookViewId="0">
      <selection activeCell="E16" sqref="E16"/>
    </sheetView>
  </sheetViews>
  <sheetFormatPr defaultRowHeight="14.4" x14ac:dyDescent="0.3"/>
  <sheetData>
    <row r="1" spans="1:7" x14ac:dyDescent="0.3">
      <c r="A1" s="1" t="s">
        <v>193</v>
      </c>
    </row>
    <row r="3" spans="1:7" x14ac:dyDescent="0.3">
      <c r="A3" s="1" t="s">
        <v>23</v>
      </c>
    </row>
    <row r="4" spans="1:7" ht="15" thickBot="1" x14ac:dyDescent="0.35"/>
    <row r="5" spans="1:7" ht="15" thickBot="1" x14ac:dyDescent="0.35">
      <c r="A5" s="246" t="s">
        <v>176</v>
      </c>
      <c r="B5" s="226" t="s">
        <v>173</v>
      </c>
      <c r="C5" s="227"/>
      <c r="D5" s="226" t="s">
        <v>174</v>
      </c>
      <c r="E5" s="227"/>
      <c r="F5" s="228" t="s">
        <v>177</v>
      </c>
      <c r="G5" s="227"/>
    </row>
    <row r="6" spans="1:7" x14ac:dyDescent="0.3">
      <c r="A6" s="247">
        <v>3</v>
      </c>
      <c r="B6" s="230">
        <v>89600000</v>
      </c>
      <c r="C6" s="231">
        <v>571000</v>
      </c>
      <c r="D6" s="230">
        <v>20700000</v>
      </c>
      <c r="E6" s="231">
        <v>53700000</v>
      </c>
      <c r="F6" s="232">
        <v>48700000</v>
      </c>
      <c r="G6" s="231">
        <v>33400000</v>
      </c>
    </row>
    <row r="7" spans="1:7" x14ac:dyDescent="0.3">
      <c r="A7" s="248">
        <v>4</v>
      </c>
      <c r="B7" s="234">
        <v>43100000</v>
      </c>
      <c r="C7" s="235">
        <v>127000000</v>
      </c>
      <c r="D7" s="234">
        <v>96900</v>
      </c>
      <c r="E7" s="235">
        <v>114000</v>
      </c>
      <c r="F7" s="236">
        <v>98400</v>
      </c>
      <c r="G7" s="235">
        <v>114000</v>
      </c>
    </row>
    <row r="8" spans="1:7" x14ac:dyDescent="0.3">
      <c r="A8" s="248">
        <v>5</v>
      </c>
      <c r="B8" s="237" t="s">
        <v>175</v>
      </c>
      <c r="C8" s="235">
        <v>53000000</v>
      </c>
      <c r="D8" s="234">
        <v>83900</v>
      </c>
      <c r="E8" s="235">
        <v>96500</v>
      </c>
      <c r="F8" s="236">
        <v>100000</v>
      </c>
      <c r="G8" s="235">
        <v>105000</v>
      </c>
    </row>
    <row r="9" spans="1:7" x14ac:dyDescent="0.3">
      <c r="A9" s="248">
        <v>6</v>
      </c>
      <c r="B9" s="237" t="s">
        <v>175</v>
      </c>
      <c r="C9" s="238" t="s">
        <v>175</v>
      </c>
      <c r="D9" s="234">
        <v>85000</v>
      </c>
      <c r="E9" s="235">
        <v>111000</v>
      </c>
      <c r="F9" s="236">
        <v>109000</v>
      </c>
      <c r="G9" s="235">
        <v>110000</v>
      </c>
    </row>
    <row r="10" spans="1:7" x14ac:dyDescent="0.3">
      <c r="A10" s="248">
        <v>7</v>
      </c>
      <c r="B10" s="237" t="s">
        <v>175</v>
      </c>
      <c r="C10" s="238" t="s">
        <v>175</v>
      </c>
      <c r="D10" s="234">
        <v>90100</v>
      </c>
      <c r="E10" s="235">
        <v>74800</v>
      </c>
      <c r="F10" s="236">
        <v>99500</v>
      </c>
      <c r="G10" s="235">
        <v>92000</v>
      </c>
    </row>
    <row r="11" spans="1:7" x14ac:dyDescent="0.3">
      <c r="A11" s="248">
        <v>8</v>
      </c>
      <c r="B11" s="237" t="s">
        <v>175</v>
      </c>
      <c r="C11" s="238" t="s">
        <v>175</v>
      </c>
      <c r="D11" s="234">
        <v>81700</v>
      </c>
      <c r="E11" s="235">
        <v>77100</v>
      </c>
      <c r="F11" s="236">
        <v>107000</v>
      </c>
      <c r="G11" s="235">
        <v>96700</v>
      </c>
    </row>
    <row r="12" spans="1:7" ht="15" thickBot="1" x14ac:dyDescent="0.35">
      <c r="A12" s="249">
        <v>9</v>
      </c>
      <c r="B12" s="240" t="s">
        <v>175</v>
      </c>
      <c r="C12" s="241" t="s">
        <v>175</v>
      </c>
      <c r="D12" s="242">
        <v>73000</v>
      </c>
      <c r="E12" s="243">
        <v>85000</v>
      </c>
      <c r="F12" s="244">
        <v>90800</v>
      </c>
      <c r="G12" s="243">
        <v>104000</v>
      </c>
    </row>
  </sheetData>
  <mergeCells count="3">
    <mergeCell ref="B5:C5"/>
    <mergeCell ref="D5:E5"/>
    <mergeCell ref="F5:G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DB1F-1ADA-4FE5-8773-76DA400A2E40}">
  <dimension ref="A1:P42"/>
  <sheetViews>
    <sheetView workbookViewId="0"/>
  </sheetViews>
  <sheetFormatPr defaultRowHeight="14.4" x14ac:dyDescent="0.3"/>
  <cols>
    <col min="1" max="1" width="14.44140625" bestFit="1" customWidth="1"/>
    <col min="2" max="2" width="18.5546875" bestFit="1" customWidth="1"/>
    <col min="3" max="3" width="9.5546875" customWidth="1"/>
    <col min="4" max="4" width="9.88671875" bestFit="1" customWidth="1"/>
    <col min="5" max="5" width="9.44140625" bestFit="1" customWidth="1"/>
    <col min="6" max="6" width="9.6640625" bestFit="1" customWidth="1"/>
    <col min="7" max="7" width="9.6640625" customWidth="1"/>
    <col min="8" max="8" width="10.33203125" customWidth="1"/>
  </cols>
  <sheetData>
    <row r="1" spans="1:14" x14ac:dyDescent="0.3">
      <c r="A1" s="1" t="s">
        <v>192</v>
      </c>
    </row>
    <row r="2" spans="1:14" ht="15" thickBot="1" x14ac:dyDescent="0.35"/>
    <row r="3" spans="1:14" ht="15" thickBot="1" x14ac:dyDescent="0.35">
      <c r="A3" s="1" t="s">
        <v>178</v>
      </c>
      <c r="B3" s="245" t="s">
        <v>179</v>
      </c>
      <c r="C3" s="250" t="s">
        <v>180</v>
      </c>
      <c r="D3" s="250" t="s">
        <v>181</v>
      </c>
      <c r="E3" s="250" t="s">
        <v>182</v>
      </c>
      <c r="F3" s="251" t="s">
        <v>183</v>
      </c>
    </row>
    <row r="4" spans="1:14" x14ac:dyDescent="0.3">
      <c r="B4" s="252">
        <v>3.5999999999999999E-3</v>
      </c>
      <c r="C4" s="253">
        <v>8.0999999999999996E-3</v>
      </c>
      <c r="D4" s="254">
        <v>9.1999999999999998E-2</v>
      </c>
      <c r="E4" s="253">
        <v>8.3000000000000001E-3</v>
      </c>
      <c r="F4" s="255">
        <v>0.1201</v>
      </c>
    </row>
    <row r="5" spans="1:14" x14ac:dyDescent="0.3">
      <c r="B5" s="256">
        <v>3.5999999999999999E-3</v>
      </c>
      <c r="C5" s="257">
        <v>7.9000000000000008E-3</v>
      </c>
      <c r="D5" s="258">
        <v>7.8399999999999997E-2</v>
      </c>
      <c r="E5" s="257">
        <v>2E-3</v>
      </c>
      <c r="F5" s="259">
        <v>0.10920000000000001</v>
      </c>
    </row>
    <row r="6" spans="1:14" x14ac:dyDescent="0.3">
      <c r="B6" s="256">
        <v>4.5999999999999999E-3</v>
      </c>
      <c r="C6" s="257">
        <v>8.3000000000000001E-3</v>
      </c>
      <c r="D6" s="258">
        <v>8.8900000000000007E-2</v>
      </c>
      <c r="E6" s="257">
        <v>8.3999999999999995E-3</v>
      </c>
      <c r="F6" s="259">
        <v>0.13200000000000001</v>
      </c>
    </row>
    <row r="7" spans="1:14" x14ac:dyDescent="0.3">
      <c r="B7" s="256">
        <v>3.7000000000000002E-3</v>
      </c>
      <c r="C7" s="257">
        <v>7.7999999999999996E-3</v>
      </c>
      <c r="D7" s="258">
        <v>9.5699999999999993E-2</v>
      </c>
      <c r="E7" s="257">
        <v>6.7999999999999996E-3</v>
      </c>
      <c r="F7" s="259">
        <v>0.1268</v>
      </c>
    </row>
    <row r="8" spans="1:14" x14ac:dyDescent="0.3">
      <c r="B8" s="256">
        <v>6.4000000000000003E-3</v>
      </c>
      <c r="C8" s="257">
        <v>7.4000000000000003E-3</v>
      </c>
      <c r="D8" s="258">
        <v>0.1106</v>
      </c>
      <c r="E8" s="257">
        <v>6.8999999999999999E-3</v>
      </c>
      <c r="F8" s="259">
        <v>0.1198</v>
      </c>
    </row>
    <row r="9" spans="1:14" x14ac:dyDescent="0.3">
      <c r="B9" s="256">
        <v>5.1999999999999998E-3</v>
      </c>
      <c r="C9" s="257">
        <v>6.8999999999999999E-3</v>
      </c>
      <c r="D9" s="258">
        <v>0.1007</v>
      </c>
      <c r="E9" s="257">
        <v>6.7000000000000002E-3</v>
      </c>
      <c r="F9" s="259">
        <v>9.8500000000000004E-2</v>
      </c>
    </row>
    <row r="10" spans="1:14" x14ac:dyDescent="0.3">
      <c r="B10" s="256">
        <v>5.8999999999999999E-3</v>
      </c>
      <c r="C10" s="257">
        <v>7.7000000000000002E-3</v>
      </c>
      <c r="D10" s="258">
        <v>0.1174</v>
      </c>
      <c r="E10" s="257">
        <v>7.6E-3</v>
      </c>
      <c r="F10" s="259">
        <v>0.1101</v>
      </c>
    </row>
    <row r="11" spans="1:14" ht="15" thickBot="1" x14ac:dyDescent="0.35">
      <c r="B11" s="260">
        <v>6.6E-3</v>
      </c>
      <c r="C11" s="261">
        <v>7.1999999999999998E-3</v>
      </c>
      <c r="D11" s="262">
        <v>0.1229</v>
      </c>
      <c r="E11" s="261">
        <v>7.3000000000000001E-3</v>
      </c>
      <c r="F11" s="263">
        <v>0.1208</v>
      </c>
    </row>
    <row r="12" spans="1:14" ht="15" thickBot="1" x14ac:dyDescent="0.35"/>
    <row r="13" spans="1:14" ht="15" thickBot="1" x14ac:dyDescent="0.35">
      <c r="A13" s="1" t="s">
        <v>184</v>
      </c>
      <c r="B13" s="161" t="s">
        <v>185</v>
      </c>
      <c r="C13" s="226" t="s">
        <v>179</v>
      </c>
      <c r="D13" s="264"/>
      <c r="E13" s="264"/>
      <c r="F13" s="227"/>
      <c r="G13" s="226" t="s">
        <v>181</v>
      </c>
      <c r="H13" s="264"/>
      <c r="I13" s="264"/>
      <c r="J13" s="227"/>
      <c r="K13" s="226" t="s">
        <v>183</v>
      </c>
      <c r="L13" s="264"/>
      <c r="M13" s="264"/>
      <c r="N13" s="227"/>
    </row>
    <row r="14" spans="1:14" x14ac:dyDescent="0.3">
      <c r="B14" s="265">
        <v>64</v>
      </c>
      <c r="C14" s="266">
        <v>99.676180000000002</v>
      </c>
      <c r="D14" s="267">
        <v>99.519909999999996</v>
      </c>
      <c r="E14" s="267">
        <v>99.861099999999993</v>
      </c>
      <c r="F14" s="268">
        <v>100</v>
      </c>
      <c r="G14" s="266">
        <v>98.589569999999995</v>
      </c>
      <c r="H14" s="267">
        <v>99.380989999999997</v>
      </c>
      <c r="I14" s="267">
        <v>99.44538</v>
      </c>
      <c r="J14" s="268">
        <v>99.759039999999999</v>
      </c>
      <c r="K14" s="266">
        <v>99.797579999999996</v>
      </c>
      <c r="L14" s="267">
        <v>99.652839999999998</v>
      </c>
      <c r="M14" s="267">
        <v>99.608789999999999</v>
      </c>
      <c r="N14" s="268">
        <v>100</v>
      </c>
    </row>
    <row r="15" spans="1:14" x14ac:dyDescent="0.3">
      <c r="B15" s="269">
        <v>16</v>
      </c>
      <c r="C15" s="270">
        <v>99.525120000000001</v>
      </c>
      <c r="D15" s="271">
        <v>100</v>
      </c>
      <c r="E15" s="271">
        <v>99.769940000000005</v>
      </c>
      <c r="F15" s="272">
        <v>100</v>
      </c>
      <c r="G15" s="270">
        <v>100</v>
      </c>
      <c r="H15" s="271">
        <v>99.235579999999999</v>
      </c>
      <c r="I15" s="271">
        <v>99.584559999999996</v>
      </c>
      <c r="J15" s="272">
        <v>99.499390000000005</v>
      </c>
      <c r="K15" s="270">
        <v>99.602500000000006</v>
      </c>
      <c r="L15" s="271">
        <v>99.690600000000003</v>
      </c>
      <c r="M15" s="271">
        <v>100</v>
      </c>
      <c r="N15" s="272">
        <v>100</v>
      </c>
    </row>
    <row r="16" spans="1:14" x14ac:dyDescent="0.3">
      <c r="B16" s="269">
        <v>4</v>
      </c>
      <c r="C16" s="270">
        <v>99.532939999999996</v>
      </c>
      <c r="D16" s="271">
        <v>98.657839999999993</v>
      </c>
      <c r="E16" s="271">
        <v>99.741290000000006</v>
      </c>
      <c r="F16" s="272">
        <v>100</v>
      </c>
      <c r="G16" s="270">
        <v>98.994630000000001</v>
      </c>
      <c r="H16" s="271">
        <v>99.169110000000003</v>
      </c>
      <c r="I16" s="271">
        <v>99.248050000000006</v>
      </c>
      <c r="J16" s="272">
        <v>99.518090000000001</v>
      </c>
      <c r="K16" s="270">
        <v>99.224919999999997</v>
      </c>
      <c r="L16" s="271">
        <v>99.23751</v>
      </c>
      <c r="M16" s="271">
        <v>99.202889999999996</v>
      </c>
      <c r="N16" s="272">
        <v>100</v>
      </c>
    </row>
    <row r="17" spans="1:16" x14ac:dyDescent="0.3">
      <c r="B17" s="269">
        <v>1</v>
      </c>
      <c r="C17" s="270">
        <v>100</v>
      </c>
      <c r="D17" s="271">
        <v>98.381770000000003</v>
      </c>
      <c r="E17" s="271">
        <v>98.590119999999999</v>
      </c>
      <c r="F17" s="272">
        <v>100</v>
      </c>
      <c r="G17" s="270">
        <v>98.930229999999995</v>
      </c>
      <c r="H17" s="271">
        <v>99.027860000000004</v>
      </c>
      <c r="I17" s="271">
        <v>98.849220000000003</v>
      </c>
      <c r="J17" s="272">
        <v>99.036169999999998</v>
      </c>
      <c r="K17" s="270">
        <v>99.426289999999995</v>
      </c>
      <c r="L17" s="271">
        <v>99.432590000000005</v>
      </c>
      <c r="M17" s="271">
        <v>99.127380000000002</v>
      </c>
      <c r="N17" s="272">
        <v>99.79128</v>
      </c>
    </row>
    <row r="18" spans="1:16" x14ac:dyDescent="0.3">
      <c r="B18" s="269">
        <v>0.25</v>
      </c>
      <c r="C18" s="270">
        <v>100</v>
      </c>
      <c r="D18" s="271">
        <v>99.337599999999995</v>
      </c>
      <c r="E18" s="271">
        <v>100</v>
      </c>
      <c r="F18" s="272">
        <v>99.780360000000002</v>
      </c>
      <c r="G18" s="270">
        <v>93.838970000000003</v>
      </c>
      <c r="H18" s="271">
        <v>90.511269999999996</v>
      </c>
      <c r="I18" s="271">
        <v>91.421090000000007</v>
      </c>
      <c r="J18" s="272">
        <v>95.153850000000006</v>
      </c>
      <c r="K18" s="270">
        <v>96.308139999999995</v>
      </c>
      <c r="L18" s="271">
        <v>92.894229999999993</v>
      </c>
      <c r="M18" s="271">
        <v>91.358750000000001</v>
      </c>
      <c r="N18" s="272">
        <v>98.240080000000006</v>
      </c>
    </row>
    <row r="19" spans="1:16" x14ac:dyDescent="0.3">
      <c r="B19" s="269">
        <v>6.25E-2</v>
      </c>
      <c r="C19" s="270">
        <v>99.262069999999994</v>
      </c>
      <c r="D19" s="271">
        <v>99.173519999999996</v>
      </c>
      <c r="E19" s="271">
        <v>99.348020000000005</v>
      </c>
      <c r="F19" s="272">
        <v>100</v>
      </c>
      <c r="G19" s="270">
        <v>33.238239999999998</v>
      </c>
      <c r="H19" s="271">
        <v>42.060180000000003</v>
      </c>
      <c r="I19" s="271">
        <v>35.784910000000004</v>
      </c>
      <c r="J19" s="272">
        <v>30.101649999999999</v>
      </c>
      <c r="K19" s="270">
        <v>9.4656249999999993</v>
      </c>
      <c r="L19" s="271">
        <v>20.893599999999999</v>
      </c>
      <c r="M19" s="271">
        <v>2.3420209999999999</v>
      </c>
      <c r="N19" s="272">
        <v>0</v>
      </c>
    </row>
    <row r="20" spans="1:16" x14ac:dyDescent="0.3">
      <c r="B20" s="269">
        <v>1.5625E-2</v>
      </c>
      <c r="C20" s="270">
        <v>98.696910000000003</v>
      </c>
      <c r="D20" s="271">
        <v>98.251549999999995</v>
      </c>
      <c r="E20" s="271">
        <v>97.954639999999998</v>
      </c>
      <c r="F20" s="272">
        <v>99.23603</v>
      </c>
      <c r="G20" s="270">
        <v>0</v>
      </c>
      <c r="H20" s="271">
        <v>1.7891760000000001</v>
      </c>
      <c r="I20" s="271">
        <v>1.6707749999999999</v>
      </c>
      <c r="J20" s="272">
        <v>19.239879999999999</v>
      </c>
      <c r="K20" s="270">
        <v>0</v>
      </c>
      <c r="L20" s="271">
        <v>0</v>
      </c>
      <c r="M20" s="271">
        <v>0</v>
      </c>
      <c r="N20" s="272">
        <v>0</v>
      </c>
    </row>
    <row r="21" spans="1:16" x14ac:dyDescent="0.3">
      <c r="B21" s="269">
        <v>3.90625E-3</v>
      </c>
      <c r="C21" s="270">
        <v>53.499290000000002</v>
      </c>
      <c r="D21" s="271">
        <v>52.090290000000003</v>
      </c>
      <c r="E21" s="271">
        <v>43.855020000000003</v>
      </c>
      <c r="F21" s="272">
        <v>52.176229999999997</v>
      </c>
      <c r="G21" s="270">
        <v>0</v>
      </c>
      <c r="H21" s="271">
        <v>0</v>
      </c>
      <c r="I21" s="271">
        <v>0</v>
      </c>
      <c r="J21" s="272">
        <v>2.599291</v>
      </c>
      <c r="K21" s="270">
        <v>0</v>
      </c>
      <c r="L21" s="271">
        <v>0</v>
      </c>
      <c r="M21" s="271">
        <v>0</v>
      </c>
      <c r="N21" s="272">
        <v>0</v>
      </c>
    </row>
    <row r="22" spans="1:16" x14ac:dyDescent="0.3">
      <c r="B22" s="269">
        <v>9.7656299999999995E-4</v>
      </c>
      <c r="C22" s="270">
        <v>5.564406</v>
      </c>
      <c r="D22" s="271">
        <v>15.02637</v>
      </c>
      <c r="E22" s="271">
        <v>13.948130000000001</v>
      </c>
      <c r="F22" s="272">
        <v>7.2390670000000004</v>
      </c>
      <c r="G22" s="270">
        <v>0</v>
      </c>
      <c r="H22" s="271">
        <v>0</v>
      </c>
      <c r="I22" s="271">
        <v>0</v>
      </c>
      <c r="J22" s="272">
        <v>2.547361</v>
      </c>
      <c r="K22" s="270">
        <v>0</v>
      </c>
      <c r="L22" s="271">
        <v>0</v>
      </c>
      <c r="M22" s="271">
        <v>0</v>
      </c>
      <c r="N22" s="272">
        <v>0</v>
      </c>
    </row>
    <row r="23" spans="1:16" ht="15" thickBot="1" x14ac:dyDescent="0.35">
      <c r="B23" s="273">
        <v>2.4414100000000002E-4</v>
      </c>
      <c r="C23" s="274">
        <v>0</v>
      </c>
      <c r="D23" s="275">
        <v>3.4990779999999999</v>
      </c>
      <c r="E23" s="275">
        <v>5.3169829999999996</v>
      </c>
      <c r="F23" s="276">
        <v>2.2984260000000001</v>
      </c>
      <c r="G23" s="274">
        <v>0</v>
      </c>
      <c r="H23" s="275">
        <v>0</v>
      </c>
      <c r="I23" s="275">
        <v>14.90265</v>
      </c>
      <c r="J23" s="276">
        <v>0</v>
      </c>
      <c r="K23" s="274">
        <v>0</v>
      </c>
      <c r="L23" s="275">
        <v>0</v>
      </c>
      <c r="M23" s="275">
        <v>0</v>
      </c>
      <c r="N23" s="276">
        <v>0</v>
      </c>
    </row>
    <row r="25" spans="1:16" ht="15" thickBot="1" x14ac:dyDescent="0.35"/>
    <row r="26" spans="1:16" ht="15" thickBot="1" x14ac:dyDescent="0.35">
      <c r="A26" s="1" t="s">
        <v>178</v>
      </c>
      <c r="B26" s="245" t="s">
        <v>186</v>
      </c>
      <c r="C26" s="251" t="s">
        <v>187</v>
      </c>
      <c r="G26" s="4"/>
      <c r="H26" s="4"/>
      <c r="I26" s="277"/>
      <c r="J26" s="277"/>
      <c r="K26" s="277"/>
      <c r="L26" s="277"/>
      <c r="M26" s="277"/>
      <c r="N26" s="277"/>
      <c r="O26" s="277"/>
      <c r="P26" s="277"/>
    </row>
    <row r="27" spans="1:16" x14ac:dyDescent="0.3">
      <c r="B27" s="252">
        <v>6.7770440000000003E-3</v>
      </c>
      <c r="C27" s="253">
        <v>0.1030425</v>
      </c>
    </row>
    <row r="28" spans="1:16" x14ac:dyDescent="0.3">
      <c r="B28" s="256">
        <v>6.120594E-3</v>
      </c>
      <c r="C28" s="257">
        <v>8.8909080000000001E-2</v>
      </c>
    </row>
    <row r="29" spans="1:16" x14ac:dyDescent="0.3">
      <c r="B29" s="256">
        <v>5.4338499999999996E-3</v>
      </c>
      <c r="C29" s="257">
        <v>0.19842509999999999</v>
      </c>
    </row>
    <row r="30" spans="1:16" ht="15" thickBot="1" x14ac:dyDescent="0.35">
      <c r="B30" s="260">
        <v>7.3016540000000003E-3</v>
      </c>
      <c r="C30" s="261">
        <v>0.18946460000000001</v>
      </c>
    </row>
    <row r="31" spans="1:16" ht="15" thickBot="1" x14ac:dyDescent="0.35"/>
    <row r="32" spans="1:16" ht="15" thickBot="1" x14ac:dyDescent="0.35">
      <c r="A32" s="1" t="s">
        <v>184</v>
      </c>
      <c r="B32" s="245" t="s">
        <v>185</v>
      </c>
      <c r="C32" s="264" t="s">
        <v>186</v>
      </c>
      <c r="D32" s="264"/>
      <c r="E32" s="264"/>
      <c r="F32" s="264"/>
      <c r="G32" s="264" t="s">
        <v>187</v>
      </c>
      <c r="H32" s="264"/>
      <c r="I32" s="264"/>
      <c r="J32" s="227"/>
    </row>
    <row r="33" spans="2:10" x14ac:dyDescent="0.3">
      <c r="B33" s="229">
        <v>64</v>
      </c>
      <c r="C33" s="278">
        <v>99</v>
      </c>
      <c r="D33" s="279">
        <v>99</v>
      </c>
      <c r="E33" s="279">
        <v>99</v>
      </c>
      <c r="F33" s="280">
        <v>97</v>
      </c>
      <c r="G33" s="281">
        <v>99</v>
      </c>
      <c r="H33" s="267">
        <v>99</v>
      </c>
      <c r="I33" s="267">
        <v>100</v>
      </c>
      <c r="J33" s="268">
        <v>100</v>
      </c>
    </row>
    <row r="34" spans="2:10" x14ac:dyDescent="0.3">
      <c r="B34" s="233">
        <v>16</v>
      </c>
      <c r="C34" s="270">
        <v>99</v>
      </c>
      <c r="D34" s="271">
        <v>99</v>
      </c>
      <c r="E34" s="271">
        <v>98</v>
      </c>
      <c r="F34" s="272">
        <v>98</v>
      </c>
      <c r="G34" s="282">
        <v>99</v>
      </c>
      <c r="H34" s="271">
        <v>99</v>
      </c>
      <c r="I34" s="271">
        <v>99</v>
      </c>
      <c r="J34" s="272">
        <v>99</v>
      </c>
    </row>
    <row r="35" spans="2:10" x14ac:dyDescent="0.3">
      <c r="B35" s="233">
        <v>4</v>
      </c>
      <c r="C35" s="270">
        <v>100</v>
      </c>
      <c r="D35" s="271">
        <v>100</v>
      </c>
      <c r="E35" s="271">
        <v>99</v>
      </c>
      <c r="F35" s="272">
        <v>98</v>
      </c>
      <c r="G35" s="282">
        <v>99</v>
      </c>
      <c r="H35" s="271">
        <v>99</v>
      </c>
      <c r="I35" s="271">
        <v>99</v>
      </c>
      <c r="J35" s="272">
        <v>99</v>
      </c>
    </row>
    <row r="36" spans="2:10" x14ac:dyDescent="0.3">
      <c r="B36" s="233">
        <v>1</v>
      </c>
      <c r="C36" s="270">
        <v>99</v>
      </c>
      <c r="D36" s="271">
        <v>99</v>
      </c>
      <c r="E36" s="271">
        <v>99</v>
      </c>
      <c r="F36" s="272">
        <v>98</v>
      </c>
      <c r="G36" s="282">
        <v>98</v>
      </c>
      <c r="H36" s="271">
        <v>99</v>
      </c>
      <c r="I36" s="271">
        <v>99</v>
      </c>
      <c r="J36" s="272">
        <v>99</v>
      </c>
    </row>
    <row r="37" spans="2:10" x14ac:dyDescent="0.3">
      <c r="B37" s="233">
        <v>0.25</v>
      </c>
      <c r="C37" s="270">
        <v>99</v>
      </c>
      <c r="D37" s="271">
        <v>99</v>
      </c>
      <c r="E37" s="271">
        <v>99</v>
      </c>
      <c r="F37" s="272">
        <v>98</v>
      </c>
      <c r="G37" s="282">
        <v>89</v>
      </c>
      <c r="H37" s="271">
        <v>94</v>
      </c>
      <c r="I37" s="271">
        <v>60</v>
      </c>
      <c r="J37" s="272">
        <v>62</v>
      </c>
    </row>
    <row r="38" spans="2:10" x14ac:dyDescent="0.3">
      <c r="B38" s="233">
        <v>6.25E-2</v>
      </c>
      <c r="C38" s="270">
        <v>99</v>
      </c>
      <c r="D38" s="271">
        <v>99</v>
      </c>
      <c r="E38" s="271">
        <v>100</v>
      </c>
      <c r="F38" s="272">
        <v>99</v>
      </c>
      <c r="G38" s="282">
        <v>28</v>
      </c>
      <c r="H38" s="271">
        <v>35</v>
      </c>
      <c r="I38" s="271">
        <v>0</v>
      </c>
      <c r="J38" s="272">
        <v>2</v>
      </c>
    </row>
    <row r="39" spans="2:10" x14ac:dyDescent="0.3">
      <c r="B39" s="233">
        <v>1.5625E-2</v>
      </c>
      <c r="C39" s="270">
        <v>97</v>
      </c>
      <c r="D39" s="271">
        <v>98</v>
      </c>
      <c r="E39" s="271">
        <v>98</v>
      </c>
      <c r="F39" s="272">
        <v>95</v>
      </c>
      <c r="G39" s="282">
        <v>7</v>
      </c>
      <c r="H39" s="271">
        <v>18</v>
      </c>
      <c r="I39" s="271">
        <v>0</v>
      </c>
      <c r="J39" s="272">
        <v>0</v>
      </c>
    </row>
    <row r="40" spans="2:10" x14ac:dyDescent="0.3">
      <c r="B40" s="233">
        <v>3.90625E-3</v>
      </c>
      <c r="C40" s="270">
        <v>19</v>
      </c>
      <c r="D40" s="271">
        <v>27</v>
      </c>
      <c r="E40" s="271">
        <v>35</v>
      </c>
      <c r="F40" s="272">
        <v>13</v>
      </c>
      <c r="G40" s="282">
        <v>5</v>
      </c>
      <c r="H40" s="271">
        <v>10</v>
      </c>
      <c r="I40" s="271">
        <v>0</v>
      </c>
      <c r="J40" s="272">
        <v>0</v>
      </c>
    </row>
    <row r="41" spans="2:10" x14ac:dyDescent="0.3">
      <c r="B41" s="233">
        <v>9.7656299999999995E-4</v>
      </c>
      <c r="C41" s="270">
        <v>0</v>
      </c>
      <c r="D41" s="271">
        <v>0</v>
      </c>
      <c r="E41" s="271">
        <v>0</v>
      </c>
      <c r="F41" s="272">
        <v>0</v>
      </c>
      <c r="G41" s="282">
        <v>0</v>
      </c>
      <c r="H41" s="271">
        <v>2</v>
      </c>
      <c r="I41" s="271">
        <v>0</v>
      </c>
      <c r="J41" s="272">
        <v>0</v>
      </c>
    </row>
    <row r="42" spans="2:10" ht="15" thickBot="1" x14ac:dyDescent="0.35">
      <c r="B42" s="239">
        <v>2.4414100000000002E-4</v>
      </c>
      <c r="C42" s="274">
        <v>0</v>
      </c>
      <c r="D42" s="275">
        <v>0</v>
      </c>
      <c r="E42" s="275">
        <v>0</v>
      </c>
      <c r="F42" s="276">
        <v>0</v>
      </c>
      <c r="G42" s="283">
        <v>3</v>
      </c>
      <c r="H42" s="275">
        <v>11</v>
      </c>
      <c r="I42" s="275">
        <v>0</v>
      </c>
      <c r="J42" s="276">
        <v>0</v>
      </c>
    </row>
  </sheetData>
  <mergeCells count="7">
    <mergeCell ref="C13:F13"/>
    <mergeCell ref="G13:J13"/>
    <mergeCell ref="K13:N13"/>
    <mergeCell ref="I26:L26"/>
    <mergeCell ref="M26:P26"/>
    <mergeCell ref="C32:F32"/>
    <mergeCell ref="G32:J3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709C-EF2B-447E-B82E-188C4C30F943}">
  <dimension ref="A1:O31"/>
  <sheetViews>
    <sheetView workbookViewId="0">
      <selection activeCell="F3" sqref="F3"/>
    </sheetView>
  </sheetViews>
  <sheetFormatPr defaultRowHeight="14.4" x14ac:dyDescent="0.3"/>
  <cols>
    <col min="1" max="16384" width="8.88671875" style="76"/>
  </cols>
  <sheetData>
    <row r="1" spans="1:15" x14ac:dyDescent="0.3">
      <c r="A1" s="89" t="s">
        <v>191</v>
      </c>
    </row>
    <row r="3" spans="1:15" x14ac:dyDescent="0.3">
      <c r="A3" s="89" t="s">
        <v>81</v>
      </c>
      <c r="B3" s="117"/>
      <c r="C3" s="117"/>
      <c r="D3" s="117"/>
      <c r="E3" s="117"/>
      <c r="F3" s="117"/>
      <c r="G3" s="117"/>
      <c r="I3" s="89" t="s">
        <v>82</v>
      </c>
      <c r="J3" s="117"/>
      <c r="K3" s="117"/>
      <c r="L3" s="117"/>
      <c r="M3" s="117"/>
      <c r="N3" s="117"/>
      <c r="O3" s="117"/>
    </row>
    <row r="4" spans="1:15" ht="15" thickBot="1" x14ac:dyDescent="0.35">
      <c r="B4" s="117"/>
      <c r="C4" s="117"/>
      <c r="D4" s="117"/>
      <c r="E4" s="117"/>
      <c r="F4" s="117"/>
      <c r="G4" s="117"/>
      <c r="J4" s="117"/>
      <c r="K4" s="117"/>
      <c r="L4" s="117"/>
      <c r="M4" s="117"/>
      <c r="N4" s="117"/>
      <c r="O4" s="117"/>
    </row>
    <row r="5" spans="1:15" x14ac:dyDescent="0.3">
      <c r="A5" s="204" t="s">
        <v>88</v>
      </c>
      <c r="B5" s="205"/>
      <c r="C5" s="205"/>
      <c r="D5" s="118"/>
      <c r="E5" s="118"/>
      <c r="F5" s="118"/>
      <c r="G5" s="119"/>
      <c r="I5" s="204" t="s">
        <v>89</v>
      </c>
      <c r="J5" s="205"/>
      <c r="K5" s="205"/>
      <c r="L5" s="118"/>
      <c r="M5" s="118"/>
      <c r="N5" s="118"/>
      <c r="O5" s="119"/>
    </row>
    <row r="6" spans="1:15" x14ac:dyDescent="0.3">
      <c r="A6" s="91"/>
      <c r="B6" s="117"/>
      <c r="C6" s="117"/>
      <c r="D6" s="117"/>
      <c r="E6" s="117"/>
      <c r="F6" s="117"/>
      <c r="G6" s="120"/>
      <c r="I6" s="91"/>
      <c r="J6" s="117"/>
      <c r="K6" s="117"/>
      <c r="L6" s="117"/>
      <c r="M6" s="117"/>
      <c r="N6" s="117"/>
      <c r="O6" s="120"/>
    </row>
    <row r="7" spans="1:15" x14ac:dyDescent="0.3">
      <c r="A7" s="91" t="s">
        <v>83</v>
      </c>
      <c r="B7" s="117" t="s">
        <v>84</v>
      </c>
      <c r="C7" s="117" t="s">
        <v>85</v>
      </c>
      <c r="D7" s="117" t="s">
        <v>86</v>
      </c>
      <c r="E7" s="117" t="s">
        <v>73</v>
      </c>
      <c r="F7" s="117" t="s">
        <v>72</v>
      </c>
      <c r="G7" s="120"/>
      <c r="I7" s="91" t="s">
        <v>83</v>
      </c>
      <c r="J7" s="117" t="s">
        <v>84</v>
      </c>
      <c r="K7" s="117" t="s">
        <v>85</v>
      </c>
      <c r="L7" s="117" t="s">
        <v>86</v>
      </c>
      <c r="M7" s="117" t="s">
        <v>73</v>
      </c>
      <c r="N7" s="117" t="s">
        <v>72</v>
      </c>
      <c r="O7" s="120"/>
    </row>
    <row r="8" spans="1:15" x14ac:dyDescent="0.3">
      <c r="A8" s="91"/>
      <c r="B8" s="117"/>
      <c r="C8" s="117"/>
      <c r="D8" s="117"/>
      <c r="E8" s="117"/>
      <c r="F8" s="117"/>
      <c r="G8" s="120"/>
      <c r="I8" s="91"/>
      <c r="J8" s="117"/>
      <c r="K8" s="117"/>
      <c r="L8" s="117"/>
      <c r="M8" s="117"/>
      <c r="N8" s="117"/>
      <c r="O8" s="120"/>
    </row>
    <row r="9" spans="1:15" x14ac:dyDescent="0.3">
      <c r="A9" s="91">
        <v>1</v>
      </c>
      <c r="B9" s="117">
        <v>6.12</v>
      </c>
      <c r="C9" s="117">
        <v>3.3000000000000002E-2</v>
      </c>
      <c r="D9" s="121">
        <v>5.0473992246003512</v>
      </c>
      <c r="E9" s="121">
        <v>7.1024824579106705</v>
      </c>
      <c r="F9" s="121">
        <v>1.264452054405194</v>
      </c>
      <c r="G9" s="120" t="s">
        <v>87</v>
      </c>
      <c r="I9" s="91">
        <v>1</v>
      </c>
      <c r="J9" s="121">
        <v>4.3899999999999997</v>
      </c>
      <c r="K9" s="117">
        <v>0.1</v>
      </c>
      <c r="L9" s="121">
        <v>3.6894308207883393</v>
      </c>
      <c r="M9" s="121">
        <v>3.0159766299625859</v>
      </c>
      <c r="N9" s="121">
        <v>0.38271241130636896</v>
      </c>
      <c r="O9" s="120" t="s">
        <v>87</v>
      </c>
    </row>
    <row r="10" spans="1:15" x14ac:dyDescent="0.3">
      <c r="A10" s="91">
        <v>2</v>
      </c>
      <c r="B10" s="117">
        <v>10.51</v>
      </c>
      <c r="C10" s="117">
        <v>3.3000000000000002E-2</v>
      </c>
      <c r="D10" s="121">
        <v>8.6680009559721718</v>
      </c>
      <c r="E10" s="121"/>
      <c r="F10" s="121"/>
      <c r="G10" s="120"/>
      <c r="I10" s="91">
        <v>2</v>
      </c>
      <c r="J10" s="121">
        <v>2.516</v>
      </c>
      <c r="K10" s="117">
        <v>0.1</v>
      </c>
      <c r="L10" s="121">
        <v>2.1144892813447522</v>
      </c>
      <c r="M10" s="121"/>
      <c r="N10" s="121"/>
      <c r="O10" s="120"/>
    </row>
    <row r="11" spans="1:15" ht="15" thickBot="1" x14ac:dyDescent="0.35">
      <c r="A11" s="91">
        <v>3</v>
      </c>
      <c r="B11" s="117">
        <v>14.11</v>
      </c>
      <c r="C11" s="117">
        <v>3.3000000000000002E-2</v>
      </c>
      <c r="D11" s="121">
        <v>11.637059323384142</v>
      </c>
      <c r="E11" s="121"/>
      <c r="F11" s="121"/>
      <c r="G11" s="120"/>
      <c r="I11" s="122">
        <v>3</v>
      </c>
      <c r="J11" s="123">
        <v>3.86</v>
      </c>
      <c r="K11" s="124">
        <v>0.1</v>
      </c>
      <c r="L11" s="123">
        <v>3.2440097877546674</v>
      </c>
      <c r="M11" s="123"/>
      <c r="N11" s="123"/>
      <c r="O11" s="125"/>
    </row>
    <row r="12" spans="1:15" x14ac:dyDescent="0.3">
      <c r="A12" s="91">
        <v>4</v>
      </c>
      <c r="B12" s="117">
        <v>4.33</v>
      </c>
      <c r="C12" s="117">
        <v>3.3000000000000002E-2</v>
      </c>
      <c r="D12" s="121">
        <v>3.5711174252482873</v>
      </c>
      <c r="E12" s="121"/>
      <c r="F12" s="121"/>
      <c r="G12" s="120"/>
      <c r="J12" s="117"/>
      <c r="K12" s="117"/>
      <c r="L12" s="117"/>
      <c r="M12" s="117"/>
      <c r="N12" s="117"/>
      <c r="O12" s="117"/>
    </row>
    <row r="13" spans="1:15" ht="15" thickBot="1" x14ac:dyDescent="0.35">
      <c r="A13" s="122">
        <v>5</v>
      </c>
      <c r="B13" s="124">
        <v>7.9889999999999999</v>
      </c>
      <c r="C13" s="124">
        <v>3.3000000000000002E-2</v>
      </c>
      <c r="D13" s="123">
        <v>6.5888353603483996</v>
      </c>
      <c r="E13" s="123"/>
      <c r="F13" s="123"/>
      <c r="G13" s="125"/>
      <c r="J13" s="117"/>
      <c r="K13" s="117"/>
      <c r="L13" s="117"/>
      <c r="M13" s="117"/>
      <c r="N13" s="117"/>
      <c r="O13" s="117"/>
    </row>
    <row r="14" spans="1:15" ht="15" thickBot="1" x14ac:dyDescent="0.35">
      <c r="B14" s="117"/>
      <c r="C14" s="117"/>
      <c r="D14" s="117"/>
      <c r="E14" s="117"/>
      <c r="F14" s="117"/>
      <c r="G14" s="117"/>
      <c r="J14" s="117"/>
      <c r="K14" s="117"/>
      <c r="L14" s="117"/>
      <c r="M14" s="117"/>
      <c r="N14" s="117"/>
      <c r="O14" s="117"/>
    </row>
    <row r="15" spans="1:15" ht="15" thickBot="1" x14ac:dyDescent="0.35">
      <c r="B15" s="117"/>
      <c r="C15" s="117"/>
      <c r="D15" s="117"/>
      <c r="E15" s="117"/>
      <c r="F15" s="117"/>
      <c r="G15" s="117"/>
      <c r="I15" s="204" t="s">
        <v>90</v>
      </c>
      <c r="J15" s="205"/>
      <c r="K15" s="205"/>
      <c r="L15" s="205"/>
      <c r="M15" s="118"/>
      <c r="N15" s="118"/>
      <c r="O15" s="119"/>
    </row>
    <row r="16" spans="1:15" x14ac:dyDescent="0.3">
      <c r="A16" s="204" t="s">
        <v>90</v>
      </c>
      <c r="B16" s="205"/>
      <c r="C16" s="205"/>
      <c r="D16" s="205"/>
      <c r="E16" s="118"/>
      <c r="F16" s="118"/>
      <c r="G16" s="119"/>
      <c r="I16" s="91"/>
      <c r="J16" s="117"/>
      <c r="K16" s="117"/>
      <c r="L16" s="117"/>
      <c r="M16" s="117"/>
      <c r="N16" s="117"/>
      <c r="O16" s="120"/>
    </row>
    <row r="17" spans="1:15" x14ac:dyDescent="0.3">
      <c r="A17" s="91"/>
      <c r="B17" s="117"/>
      <c r="C17" s="117"/>
      <c r="D17" s="117"/>
      <c r="E17" s="117"/>
      <c r="F17" s="117"/>
      <c r="G17" s="120"/>
      <c r="I17" s="91" t="s">
        <v>83</v>
      </c>
      <c r="J17" s="117" t="s">
        <v>84</v>
      </c>
      <c r="K17" s="117" t="s">
        <v>85</v>
      </c>
      <c r="L17" s="117" t="s">
        <v>86</v>
      </c>
      <c r="M17" s="117" t="s">
        <v>73</v>
      </c>
      <c r="N17" s="117" t="s">
        <v>72</v>
      </c>
      <c r="O17" s="120"/>
    </row>
    <row r="18" spans="1:15" x14ac:dyDescent="0.3">
      <c r="A18" s="91" t="s">
        <v>83</v>
      </c>
      <c r="B18" s="117" t="s">
        <v>84</v>
      </c>
      <c r="C18" s="117" t="s">
        <v>85</v>
      </c>
      <c r="D18" s="117" t="s">
        <v>86</v>
      </c>
      <c r="E18" s="117" t="s">
        <v>73</v>
      </c>
      <c r="F18" s="117" t="s">
        <v>72</v>
      </c>
      <c r="G18" s="120"/>
      <c r="I18" s="91"/>
      <c r="J18" s="117"/>
      <c r="K18" s="117"/>
      <c r="L18" s="117"/>
      <c r="M18" s="117"/>
      <c r="N18" s="117"/>
      <c r="O18" s="120"/>
    </row>
    <row r="19" spans="1:15" x14ac:dyDescent="0.3">
      <c r="A19" s="91"/>
      <c r="B19" s="117"/>
      <c r="C19" s="117"/>
      <c r="D19" s="117"/>
      <c r="E19" s="117"/>
      <c r="F19" s="117"/>
      <c r="G19" s="120"/>
      <c r="I19" s="91">
        <v>1</v>
      </c>
      <c r="J19" s="126">
        <v>0.13250000000000001</v>
      </c>
      <c r="K19" s="117">
        <v>0.1</v>
      </c>
      <c r="L19" s="126">
        <v>0.11135525825841801</v>
      </c>
      <c r="M19" s="126">
        <v>0.14680827538955984</v>
      </c>
      <c r="N19" s="126">
        <v>2.9483000319218321E-2</v>
      </c>
      <c r="O19" s="120" t="s">
        <v>87</v>
      </c>
    </row>
    <row r="20" spans="1:15" x14ac:dyDescent="0.3">
      <c r="A20" s="91">
        <v>1</v>
      </c>
      <c r="B20" s="127">
        <v>256</v>
      </c>
      <c r="C20" s="117">
        <v>0.1</v>
      </c>
      <c r="D20" s="127">
        <v>155.72188491519447</v>
      </c>
      <c r="E20" s="127">
        <v>107.7503344321383</v>
      </c>
      <c r="F20" s="127">
        <v>20.372550331313843</v>
      </c>
      <c r="G20" s="120" t="s">
        <v>87</v>
      </c>
      <c r="I20" s="91">
        <v>2</v>
      </c>
      <c r="J20" s="126">
        <v>0.28070000000000001</v>
      </c>
      <c r="K20" s="117">
        <v>0.1</v>
      </c>
      <c r="L20" s="126">
        <v>0.23590506409915421</v>
      </c>
      <c r="M20" s="126"/>
      <c r="N20" s="126"/>
      <c r="O20" s="120"/>
    </row>
    <row r="21" spans="1:15" x14ac:dyDescent="0.3">
      <c r="A21" s="91">
        <v>2</v>
      </c>
      <c r="B21" s="127">
        <v>116</v>
      </c>
      <c r="C21" s="117">
        <v>3.3000000000000002E-2</v>
      </c>
      <c r="D21" s="127">
        <v>95.669658505496841</v>
      </c>
      <c r="E21" s="117"/>
      <c r="F21" s="117"/>
      <c r="G21" s="120"/>
      <c r="I21" s="91">
        <v>3</v>
      </c>
      <c r="J21" s="126">
        <v>0.17050000000000001</v>
      </c>
      <c r="K21" s="117">
        <v>3.3000000000000002E-2</v>
      </c>
      <c r="L21" s="126">
        <v>0.16044609565787124</v>
      </c>
      <c r="M21" s="126"/>
      <c r="N21" s="126"/>
      <c r="O21" s="120"/>
    </row>
    <row r="22" spans="1:15" ht="15" thickBot="1" x14ac:dyDescent="0.35">
      <c r="A22" s="122">
        <v>3</v>
      </c>
      <c r="B22" s="128">
        <v>87.13</v>
      </c>
      <c r="C22" s="124">
        <v>3.3000000000000002E-2</v>
      </c>
      <c r="D22" s="128">
        <v>71.859459875723616</v>
      </c>
      <c r="E22" s="124"/>
      <c r="F22" s="124"/>
      <c r="G22" s="125"/>
      <c r="I22" s="122">
        <v>4</v>
      </c>
      <c r="J22" s="129">
        <v>8.4510000000000002E-2</v>
      </c>
      <c r="K22" s="124">
        <v>3.3000000000000002E-2</v>
      </c>
      <c r="L22" s="129">
        <v>7.9526683542795892E-2</v>
      </c>
      <c r="M22" s="129"/>
      <c r="N22" s="129"/>
      <c r="O22" s="125"/>
    </row>
    <row r="23" spans="1:15" x14ac:dyDescent="0.3">
      <c r="B23" s="117"/>
      <c r="C23" s="117"/>
      <c r="D23" s="117"/>
      <c r="E23" s="117"/>
      <c r="F23" s="117"/>
      <c r="G23" s="117"/>
      <c r="J23" s="117"/>
      <c r="K23" s="117"/>
      <c r="L23" s="117"/>
      <c r="M23" s="117"/>
      <c r="N23" s="117"/>
      <c r="O23" s="117"/>
    </row>
    <row r="24" spans="1:15" ht="15" thickBot="1" x14ac:dyDescent="0.35">
      <c r="B24" s="117"/>
      <c r="C24" s="117"/>
      <c r="D24" s="117"/>
      <c r="E24" s="117"/>
      <c r="F24" s="117"/>
      <c r="G24" s="117"/>
      <c r="J24" s="117"/>
      <c r="K24" s="117"/>
      <c r="L24" s="117"/>
      <c r="M24" s="117"/>
      <c r="N24" s="117"/>
      <c r="O24" s="117"/>
    </row>
    <row r="25" spans="1:15" x14ac:dyDescent="0.3">
      <c r="A25" s="204" t="s">
        <v>91</v>
      </c>
      <c r="B25" s="205"/>
      <c r="C25" s="205"/>
      <c r="D25" s="205"/>
      <c r="E25" s="118"/>
      <c r="F25" s="118"/>
      <c r="G25" s="119"/>
      <c r="I25" s="204" t="s">
        <v>92</v>
      </c>
      <c r="J25" s="205"/>
      <c r="K25" s="205"/>
      <c r="L25" s="205"/>
      <c r="M25" s="118"/>
      <c r="N25" s="118"/>
      <c r="O25" s="119"/>
    </row>
    <row r="26" spans="1:15" x14ac:dyDescent="0.3">
      <c r="A26" s="91"/>
      <c r="B26" s="117"/>
      <c r="C26" s="117"/>
      <c r="D26" s="117"/>
      <c r="E26" s="117"/>
      <c r="F26" s="117"/>
      <c r="G26" s="120"/>
      <c r="I26" s="91"/>
      <c r="J26" s="117"/>
      <c r="K26" s="117"/>
      <c r="L26" s="117"/>
      <c r="M26" s="117"/>
      <c r="N26" s="117"/>
      <c r="O26" s="120"/>
    </row>
    <row r="27" spans="1:15" x14ac:dyDescent="0.3">
      <c r="A27" s="91" t="s">
        <v>83</v>
      </c>
      <c r="B27" s="117" t="s">
        <v>84</v>
      </c>
      <c r="C27" s="117" t="s">
        <v>85</v>
      </c>
      <c r="D27" s="117" t="s">
        <v>86</v>
      </c>
      <c r="E27" s="117" t="s">
        <v>73</v>
      </c>
      <c r="F27" s="117" t="s">
        <v>72</v>
      </c>
      <c r="G27" s="120"/>
      <c r="I27" s="91" t="s">
        <v>83</v>
      </c>
      <c r="J27" s="117" t="s">
        <v>84</v>
      </c>
      <c r="K27" s="117" t="s">
        <v>85</v>
      </c>
      <c r="L27" s="117" t="s">
        <v>86</v>
      </c>
      <c r="M27" s="117" t="s">
        <v>73</v>
      </c>
      <c r="N27" s="117" t="s">
        <v>72</v>
      </c>
      <c r="O27" s="120"/>
    </row>
    <row r="28" spans="1:15" x14ac:dyDescent="0.3">
      <c r="A28" s="91"/>
      <c r="B28" s="117"/>
      <c r="C28" s="117"/>
      <c r="D28" s="117"/>
      <c r="E28" s="117"/>
      <c r="F28" s="117"/>
      <c r="G28" s="120"/>
      <c r="I28" s="91"/>
      <c r="J28" s="117"/>
      <c r="K28" s="117"/>
      <c r="L28" s="117"/>
      <c r="M28" s="117"/>
      <c r="N28" s="117"/>
      <c r="O28" s="120"/>
    </row>
    <row r="29" spans="1:15" x14ac:dyDescent="0.3">
      <c r="A29" s="91">
        <v>1</v>
      </c>
      <c r="B29" s="127">
        <v>22.07</v>
      </c>
      <c r="C29" s="117">
        <v>0.1</v>
      </c>
      <c r="D29" s="121">
        <v>13.424929687806024</v>
      </c>
      <c r="E29" s="121">
        <v>10.110689204448803</v>
      </c>
      <c r="F29" s="121">
        <v>1.3532340836098702</v>
      </c>
      <c r="G29" s="120" t="s">
        <v>87</v>
      </c>
      <c r="I29" s="91">
        <v>1</v>
      </c>
      <c r="J29" s="121">
        <v>0.62029999999999996</v>
      </c>
      <c r="K29" s="117">
        <v>0.1</v>
      </c>
      <c r="L29" s="121">
        <v>0.52131069205808811</v>
      </c>
      <c r="M29" s="121">
        <v>0.49845792103883979</v>
      </c>
      <c r="N29" s="121">
        <v>0.11909743087480963</v>
      </c>
      <c r="O29" s="120" t="s">
        <v>87</v>
      </c>
    </row>
    <row r="30" spans="1:15" x14ac:dyDescent="0.3">
      <c r="A30" s="91">
        <v>2</v>
      </c>
      <c r="B30" s="127">
        <v>10.31</v>
      </c>
      <c r="C30" s="117">
        <v>3.3000000000000002E-2</v>
      </c>
      <c r="D30" s="121">
        <v>8.5030532688937281</v>
      </c>
      <c r="E30" s="117"/>
      <c r="F30" s="117"/>
      <c r="G30" s="120"/>
      <c r="I30" s="91">
        <v>2</v>
      </c>
      <c r="J30" s="121">
        <v>0.78520000000000001</v>
      </c>
      <c r="K30" s="117">
        <v>3.3000000000000002E-2</v>
      </c>
      <c r="L30" s="121">
        <v>0.73889896956340473</v>
      </c>
      <c r="M30" s="121"/>
      <c r="N30" s="121"/>
      <c r="O30" s="120"/>
    </row>
    <row r="31" spans="1:15" ht="15" thickBot="1" x14ac:dyDescent="0.35">
      <c r="A31" s="122">
        <v>3</v>
      </c>
      <c r="B31" s="128">
        <v>10.19</v>
      </c>
      <c r="C31" s="124">
        <v>3.3000000000000002E-2</v>
      </c>
      <c r="D31" s="123">
        <v>8.4040846566466616</v>
      </c>
      <c r="E31" s="124"/>
      <c r="F31" s="124"/>
      <c r="G31" s="125"/>
      <c r="I31" s="122">
        <v>3</v>
      </c>
      <c r="J31" s="123">
        <v>0.24990000000000001</v>
      </c>
      <c r="K31" s="124">
        <v>3.3000000000000002E-2</v>
      </c>
      <c r="L31" s="123">
        <v>0.23516410149502653</v>
      </c>
      <c r="M31" s="123"/>
      <c r="N31" s="123"/>
      <c r="O31" s="130"/>
    </row>
  </sheetData>
  <mergeCells count="6">
    <mergeCell ref="I5:K5"/>
    <mergeCell ref="I15:L15"/>
    <mergeCell ref="A5:C5"/>
    <mergeCell ref="A16:D16"/>
    <mergeCell ref="A25:D25"/>
    <mergeCell ref="I25:L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7DE4-386D-4D8E-91DF-A962A0728EC2}">
  <dimension ref="A1:P87"/>
  <sheetViews>
    <sheetView workbookViewId="0"/>
  </sheetViews>
  <sheetFormatPr defaultRowHeight="14.4" x14ac:dyDescent="0.3"/>
  <cols>
    <col min="1" max="1" width="15.6640625" customWidth="1"/>
    <col min="2" max="2" width="12.6640625" customWidth="1"/>
    <col min="3" max="5" width="11.44140625" bestFit="1" customWidth="1"/>
  </cols>
  <sheetData>
    <row r="1" spans="1:16" x14ac:dyDescent="0.3">
      <c r="A1" s="1" t="s">
        <v>194</v>
      </c>
      <c r="B1" s="1"/>
      <c r="C1" s="1"/>
    </row>
    <row r="2" spans="1:16" x14ac:dyDescent="0.3">
      <c r="A2" s="1"/>
      <c r="B2" s="1"/>
      <c r="C2" s="1"/>
    </row>
    <row r="3" spans="1:16" x14ac:dyDescent="0.3">
      <c r="A3" s="156" t="s">
        <v>160</v>
      </c>
    </row>
    <row r="4" spans="1:16" x14ac:dyDescent="0.3">
      <c r="A4" s="156"/>
    </row>
    <row r="5" spans="1:16" x14ac:dyDescent="0.3">
      <c r="A5" t="s">
        <v>153</v>
      </c>
    </row>
    <row r="6" spans="1:16" x14ac:dyDescent="0.3">
      <c r="A6" t="s">
        <v>154</v>
      </c>
    </row>
    <row r="7" spans="1:16" x14ac:dyDescent="0.3">
      <c r="A7" t="s">
        <v>120</v>
      </c>
    </row>
    <row r="8" spans="1:16" x14ac:dyDescent="0.3">
      <c r="A8" t="s">
        <v>121</v>
      </c>
    </row>
    <row r="10" spans="1:16" x14ac:dyDescent="0.3">
      <c r="A10" t="s">
        <v>122</v>
      </c>
    </row>
    <row r="12" spans="1:16" x14ac:dyDescent="0.3">
      <c r="B12" t="s">
        <v>123</v>
      </c>
      <c r="H12" t="s">
        <v>124</v>
      </c>
    </row>
    <row r="13" spans="1:16" x14ac:dyDescent="0.3">
      <c r="B13" t="s">
        <v>125</v>
      </c>
      <c r="C13" t="s">
        <v>126</v>
      </c>
      <c r="D13" t="s">
        <v>127</v>
      </c>
      <c r="E13" t="s">
        <v>128</v>
      </c>
      <c r="H13" t="s">
        <v>125</v>
      </c>
      <c r="I13" t="s">
        <v>126</v>
      </c>
      <c r="J13" t="s">
        <v>127</v>
      </c>
      <c r="K13" t="s">
        <v>128</v>
      </c>
    </row>
    <row r="14" spans="1:16" x14ac:dyDescent="0.3">
      <c r="A14" t="s">
        <v>129</v>
      </c>
      <c r="B14">
        <v>5.4886553840431471</v>
      </c>
      <c r="C14">
        <v>6.6728659103589365</v>
      </c>
      <c r="D14">
        <v>5.959642923563325</v>
      </c>
      <c r="E14">
        <v>4.9218895294774025</v>
      </c>
      <c r="G14" t="s">
        <v>129</v>
      </c>
      <c r="H14">
        <f>B14*150/100</f>
        <v>8.2329830760647216</v>
      </c>
      <c r="I14">
        <f>C14*150/100</f>
        <v>10.009298865538405</v>
      </c>
      <c r="J14">
        <f>D14*150/100</f>
        <v>8.9394643853449871</v>
      </c>
      <c r="K14">
        <f>E14*150/100</f>
        <v>7.3828342942161047</v>
      </c>
      <c r="M14" s="157"/>
      <c r="N14" s="157"/>
      <c r="O14" s="157"/>
      <c r="P14" s="157"/>
    </row>
    <row r="15" spans="1:16" x14ac:dyDescent="0.3">
      <c r="A15" t="s">
        <v>130</v>
      </c>
      <c r="B15">
        <v>3.3546813052759986E-2</v>
      </c>
      <c r="C15">
        <v>6.5568770966758158E-2</v>
      </c>
      <c r="D15">
        <v>5.7182067703568165E-2</v>
      </c>
      <c r="E15">
        <v>5.6419640134187252E-2</v>
      </c>
      <c r="G15" t="s">
        <v>130</v>
      </c>
      <c r="H15">
        <f t="shared" ref="H15:K22" si="0">B15*150/100</f>
        <v>5.0320219579139985E-2</v>
      </c>
      <c r="I15">
        <f t="shared" si="0"/>
        <v>9.8353156450137244E-2</v>
      </c>
      <c r="J15">
        <f t="shared" si="0"/>
        <v>8.5773101555352241E-2</v>
      </c>
      <c r="K15">
        <f t="shared" si="0"/>
        <v>8.4629460201280884E-2</v>
      </c>
      <c r="M15" s="157"/>
      <c r="N15" s="157"/>
      <c r="O15" s="157"/>
      <c r="P15" s="157"/>
    </row>
    <row r="16" spans="1:16" x14ac:dyDescent="0.3">
      <c r="A16" t="s">
        <v>131</v>
      </c>
      <c r="B16">
        <v>4.7341587764020393E-2</v>
      </c>
      <c r="C16">
        <v>5.9176984705025491E-2</v>
      </c>
      <c r="D16">
        <v>5.3714493809176984E-2</v>
      </c>
      <c r="E16">
        <v>6.8281136198106329E-2</v>
      </c>
      <c r="G16" t="s">
        <v>131</v>
      </c>
      <c r="H16">
        <f t="shared" si="0"/>
        <v>7.101238164603059E-2</v>
      </c>
      <c r="I16">
        <f t="shared" si="0"/>
        <v>8.8765477057538233E-2</v>
      </c>
      <c r="J16">
        <f t="shared" si="0"/>
        <v>8.0571740713765466E-2</v>
      </c>
      <c r="K16">
        <f t="shared" si="0"/>
        <v>0.10242170429715949</v>
      </c>
      <c r="M16" s="157"/>
      <c r="N16" s="157"/>
      <c r="O16" s="157"/>
      <c r="P16" s="157"/>
    </row>
    <row r="17" spans="1:16" x14ac:dyDescent="0.3">
      <c r="A17" t="s">
        <v>132</v>
      </c>
      <c r="B17">
        <v>1.1204297022238974</v>
      </c>
      <c r="C17">
        <v>1.5953637391632114</v>
      </c>
      <c r="D17">
        <v>1.5915944214097246</v>
      </c>
      <c r="E17">
        <v>1.1797964568413117</v>
      </c>
      <c r="G17" t="s">
        <v>132</v>
      </c>
      <c r="H17">
        <f t="shared" si="0"/>
        <v>1.6806445533358463</v>
      </c>
      <c r="I17">
        <f t="shared" si="0"/>
        <v>2.3930456087448171</v>
      </c>
      <c r="J17">
        <f t="shared" si="0"/>
        <v>2.3873916321145869</v>
      </c>
      <c r="K17">
        <f t="shared" si="0"/>
        <v>1.7696946852619675</v>
      </c>
      <c r="M17" s="157"/>
      <c r="N17" s="157"/>
      <c r="O17" s="157"/>
      <c r="P17" s="157"/>
    </row>
    <row r="18" spans="1:16" x14ac:dyDescent="0.3">
      <c r="A18" t="s">
        <v>133</v>
      </c>
      <c r="B18">
        <v>1.1445099818511797</v>
      </c>
      <c r="C18">
        <v>1.440562613430127</v>
      </c>
      <c r="D18">
        <v>1.5233666061705986</v>
      </c>
      <c r="E18">
        <v>1.0015880217785844</v>
      </c>
      <c r="G18" t="s">
        <v>133</v>
      </c>
      <c r="H18">
        <f t="shared" si="0"/>
        <v>1.7167649727767695</v>
      </c>
      <c r="I18">
        <f t="shared" si="0"/>
        <v>2.1608439201451906</v>
      </c>
      <c r="J18">
        <f t="shared" si="0"/>
        <v>2.285049909255898</v>
      </c>
      <c r="K18">
        <f t="shared" si="0"/>
        <v>1.5023820326678765</v>
      </c>
      <c r="M18" s="157"/>
      <c r="N18" s="157"/>
      <c r="O18" s="157"/>
      <c r="P18" s="157"/>
    </row>
    <row r="19" spans="1:16" x14ac:dyDescent="0.3">
      <c r="A19" t="s">
        <v>134</v>
      </c>
      <c r="B19">
        <v>2.1850899742930596E-2</v>
      </c>
      <c r="C19">
        <v>3.0848329048843184E-2</v>
      </c>
      <c r="D19">
        <v>3.7275064267352186E-2</v>
      </c>
      <c r="E19">
        <v>8.9974293059125951E-3</v>
      </c>
      <c r="G19" t="s">
        <v>134</v>
      </c>
      <c r="H19">
        <f t="shared" si="0"/>
        <v>3.2776349614395892E-2</v>
      </c>
      <c r="I19">
        <f t="shared" si="0"/>
        <v>4.6272493573264774E-2</v>
      </c>
      <c r="J19">
        <f t="shared" si="0"/>
        <v>5.5912596401028275E-2</v>
      </c>
      <c r="K19">
        <f t="shared" si="0"/>
        <v>1.3496143958868894E-2</v>
      </c>
      <c r="M19" s="157"/>
      <c r="N19" s="157"/>
      <c r="O19" s="157"/>
      <c r="P19" s="157"/>
    </row>
    <row r="20" spans="1:16" x14ac:dyDescent="0.3">
      <c r="A20" t="s">
        <v>135</v>
      </c>
      <c r="B20">
        <v>0.20646937370956642</v>
      </c>
      <c r="C20">
        <v>0.25292498279421888</v>
      </c>
      <c r="D20">
        <v>0.23055746730901588</v>
      </c>
      <c r="E20">
        <v>0.21163110805230559</v>
      </c>
      <c r="G20" t="s">
        <v>135</v>
      </c>
      <c r="H20">
        <f t="shared" si="0"/>
        <v>0.30970406056434963</v>
      </c>
      <c r="I20">
        <f t="shared" si="0"/>
        <v>0.37938747419132829</v>
      </c>
      <c r="J20">
        <f t="shared" si="0"/>
        <v>0.34583620096352385</v>
      </c>
      <c r="K20">
        <f t="shared" si="0"/>
        <v>0.3174466620784584</v>
      </c>
      <c r="M20" s="157"/>
      <c r="N20" s="157"/>
      <c r="O20" s="157"/>
      <c r="P20" s="157"/>
    </row>
    <row r="21" spans="1:16" x14ac:dyDescent="0.3">
      <c r="A21" t="s">
        <v>136</v>
      </c>
      <c r="B21">
        <v>4.4887907608695654</v>
      </c>
      <c r="C21">
        <v>5.9799592391304346</v>
      </c>
      <c r="D21">
        <v>6.6389266304347823</v>
      </c>
      <c r="E21">
        <v>4.4701086956521738</v>
      </c>
      <c r="G21" t="s">
        <v>136</v>
      </c>
      <c r="H21">
        <f t="shared" si="0"/>
        <v>6.7331861413043486</v>
      </c>
      <c r="I21">
        <f t="shared" si="0"/>
        <v>8.9699388586956506</v>
      </c>
      <c r="J21">
        <f t="shared" si="0"/>
        <v>9.9583899456521738</v>
      </c>
      <c r="K21">
        <f t="shared" si="0"/>
        <v>6.7051630434782616</v>
      </c>
      <c r="M21" s="157"/>
      <c r="N21" s="157"/>
      <c r="O21" s="157"/>
      <c r="P21" s="157"/>
    </row>
    <row r="22" spans="1:16" x14ac:dyDescent="0.3">
      <c r="A22" t="s">
        <v>137</v>
      </c>
      <c r="B22">
        <v>4.1360294117647051E-2</v>
      </c>
      <c r="C22">
        <v>5.7444852941176475E-2</v>
      </c>
      <c r="D22">
        <v>5.0551470588235288E-2</v>
      </c>
      <c r="E22">
        <v>2.7573529411764705E-2</v>
      </c>
      <c r="G22" t="s">
        <v>137</v>
      </c>
      <c r="H22">
        <f t="shared" si="0"/>
        <v>6.2040441176470583E-2</v>
      </c>
      <c r="I22">
        <f t="shared" si="0"/>
        <v>8.6167279411764705E-2</v>
      </c>
      <c r="J22">
        <f t="shared" si="0"/>
        <v>7.5827205882352935E-2</v>
      </c>
      <c r="K22">
        <f t="shared" si="0"/>
        <v>4.1360294117647058E-2</v>
      </c>
      <c r="M22" s="157"/>
      <c r="N22" s="157"/>
      <c r="O22" s="157"/>
      <c r="P22" s="157"/>
    </row>
    <row r="24" spans="1:16" x14ac:dyDescent="0.3">
      <c r="A24" t="s">
        <v>155</v>
      </c>
    </row>
    <row r="26" spans="1:16" x14ac:dyDescent="0.3">
      <c r="B26" t="s">
        <v>123</v>
      </c>
      <c r="H26" t="s">
        <v>124</v>
      </c>
    </row>
    <row r="27" spans="1:16" x14ac:dyDescent="0.3">
      <c r="B27" t="s">
        <v>125</v>
      </c>
      <c r="C27" t="s">
        <v>126</v>
      </c>
      <c r="D27" t="s">
        <v>127</v>
      </c>
      <c r="E27" t="s">
        <v>128</v>
      </c>
      <c r="H27" t="s">
        <v>125</v>
      </c>
      <c r="I27" t="s">
        <v>126</v>
      </c>
      <c r="J27" t="s">
        <v>127</v>
      </c>
      <c r="K27" t="s">
        <v>128</v>
      </c>
    </row>
    <row r="28" spans="1:16" x14ac:dyDescent="0.3">
      <c r="A28" t="s">
        <v>129</v>
      </c>
      <c r="B28">
        <v>4.3574483912962618</v>
      </c>
      <c r="C28">
        <v>5.3356890459363964</v>
      </c>
      <c r="D28">
        <v>5.2101543611679366</v>
      </c>
      <c r="E28">
        <v>5.3143016551980651</v>
      </c>
      <c r="G28" t="s">
        <v>129</v>
      </c>
      <c r="H28">
        <f t="shared" ref="H28:K39" si="1">B28*150/100</f>
        <v>6.5361725869443932</v>
      </c>
      <c r="I28">
        <f t="shared" si="1"/>
        <v>8.0035335689045954</v>
      </c>
      <c r="J28">
        <f t="shared" si="1"/>
        <v>7.8152315417519045</v>
      </c>
      <c r="K28">
        <f t="shared" si="1"/>
        <v>7.9714524827970976</v>
      </c>
      <c r="M28" s="142"/>
      <c r="N28" s="142"/>
      <c r="O28" s="142"/>
      <c r="P28" s="142"/>
    </row>
    <row r="29" spans="1:16" x14ac:dyDescent="0.3">
      <c r="A29" t="s">
        <v>130</v>
      </c>
      <c r="B29">
        <v>3.9646233607807266E-2</v>
      </c>
      <c r="C29">
        <v>4.8795364440378165E-2</v>
      </c>
      <c r="D29">
        <v>6.2519060689234518E-2</v>
      </c>
      <c r="E29">
        <v>4.2695943885330899E-2</v>
      </c>
      <c r="G29" t="s">
        <v>130</v>
      </c>
      <c r="H29">
        <f t="shared" si="1"/>
        <v>5.9469350411710892E-2</v>
      </c>
      <c r="I29">
        <f t="shared" si="1"/>
        <v>7.3193046660567251E-2</v>
      </c>
      <c r="J29">
        <f t="shared" si="1"/>
        <v>9.3778591033851763E-2</v>
      </c>
      <c r="K29">
        <f t="shared" si="1"/>
        <v>6.4043915827996345E-2</v>
      </c>
      <c r="M29" s="142"/>
      <c r="N29" s="142"/>
      <c r="O29" s="142"/>
      <c r="P29" s="142"/>
    </row>
    <row r="30" spans="1:16" x14ac:dyDescent="0.3">
      <c r="A30" t="s">
        <v>131</v>
      </c>
      <c r="B30">
        <v>3.4595775673707203E-2</v>
      </c>
      <c r="C30">
        <v>5.0983248361252731E-2</v>
      </c>
      <c r="D30">
        <v>6.2818645302257822E-2</v>
      </c>
      <c r="E30">
        <v>5.7356154406409322E-2</v>
      </c>
      <c r="G30" t="s">
        <v>131</v>
      </c>
      <c r="H30">
        <f t="shared" si="1"/>
        <v>5.1893663510560809E-2</v>
      </c>
      <c r="I30">
        <f t="shared" si="1"/>
        <v>7.6474872541879096E-2</v>
      </c>
      <c r="J30">
        <f t="shared" si="1"/>
        <v>9.4227967953386726E-2</v>
      </c>
      <c r="K30">
        <f t="shared" si="1"/>
        <v>8.6034231609613987E-2</v>
      </c>
      <c r="M30" s="142"/>
      <c r="N30" s="142"/>
      <c r="O30" s="142"/>
      <c r="P30" s="142"/>
    </row>
    <row r="31" spans="1:16" x14ac:dyDescent="0.3">
      <c r="A31" t="s">
        <v>132</v>
      </c>
      <c r="B31" s="158">
        <v>1.135506973237844</v>
      </c>
      <c r="C31" s="158">
        <v>1.4954768186958158</v>
      </c>
      <c r="D31" s="158">
        <v>1.6886543535620051</v>
      </c>
      <c r="E31" s="158">
        <v>1.3918205804749335</v>
      </c>
      <c r="F31" s="158"/>
      <c r="G31" t="s">
        <v>132</v>
      </c>
      <c r="H31">
        <f t="shared" si="1"/>
        <v>1.7032604598567658</v>
      </c>
      <c r="I31">
        <f t="shared" si="1"/>
        <v>2.2432152280437236</v>
      </c>
      <c r="J31">
        <f t="shared" si="1"/>
        <v>2.5329815303430077</v>
      </c>
      <c r="K31">
        <f t="shared" si="1"/>
        <v>2.0877308707124</v>
      </c>
      <c r="M31" s="142"/>
      <c r="N31" s="142"/>
      <c r="O31" s="142"/>
      <c r="P31" s="142"/>
    </row>
    <row r="32" spans="1:16" x14ac:dyDescent="0.3">
      <c r="A32" t="s">
        <v>133</v>
      </c>
      <c r="B32" s="158">
        <v>0.98003629764065336</v>
      </c>
      <c r="C32" s="158">
        <v>1.2919691470054446</v>
      </c>
      <c r="D32" s="158">
        <v>1.5823502722323051</v>
      </c>
      <c r="E32" s="158">
        <v>1.2250453720508168</v>
      </c>
      <c r="F32" s="158"/>
      <c r="G32" t="s">
        <v>133</v>
      </c>
      <c r="H32">
        <f t="shared" si="1"/>
        <v>1.4700544464609799</v>
      </c>
      <c r="I32">
        <f t="shared" si="1"/>
        <v>1.9379537205081669</v>
      </c>
      <c r="J32">
        <f t="shared" si="1"/>
        <v>2.3735254083484576</v>
      </c>
      <c r="K32">
        <f t="shared" si="1"/>
        <v>1.8375680580762253</v>
      </c>
      <c r="M32" s="142"/>
      <c r="N32" s="142"/>
      <c r="O32" s="142"/>
      <c r="P32" s="142"/>
    </row>
    <row r="33" spans="1:16" x14ac:dyDescent="0.3">
      <c r="A33" t="s">
        <v>134</v>
      </c>
      <c r="B33" s="158">
        <v>3.0848329048843184E-2</v>
      </c>
      <c r="C33" s="158">
        <v>2.4421593830334192E-2</v>
      </c>
      <c r="D33" s="158">
        <v>2.3136246786632387E-2</v>
      </c>
      <c r="E33" s="158">
        <v>3.9845758354755789E-2</v>
      </c>
      <c r="F33" s="158"/>
      <c r="G33" t="s">
        <v>134</v>
      </c>
      <c r="H33">
        <f t="shared" si="1"/>
        <v>4.6272493573264774E-2</v>
      </c>
      <c r="I33">
        <f t="shared" si="1"/>
        <v>3.6632390745501286E-2</v>
      </c>
      <c r="J33">
        <f t="shared" si="1"/>
        <v>3.4704370179948582E-2</v>
      </c>
      <c r="K33">
        <f t="shared" si="1"/>
        <v>5.9768637532133691E-2</v>
      </c>
      <c r="M33" s="142"/>
      <c r="N33" s="142"/>
      <c r="O33" s="142"/>
      <c r="P33" s="142"/>
    </row>
    <row r="34" spans="1:16" x14ac:dyDescent="0.3">
      <c r="A34" t="s">
        <v>135</v>
      </c>
      <c r="B34" s="158">
        <v>0.21851342050929115</v>
      </c>
      <c r="C34" s="158">
        <v>0.25808671713695802</v>
      </c>
      <c r="D34" s="158">
        <v>0.27357192016517556</v>
      </c>
      <c r="E34" s="158">
        <v>0.23055746730901588</v>
      </c>
      <c r="F34" s="158"/>
      <c r="G34" t="s">
        <v>135</v>
      </c>
      <c r="H34">
        <f t="shared" si="1"/>
        <v>0.32777013076393674</v>
      </c>
      <c r="I34">
        <f t="shared" si="1"/>
        <v>0.387130075705437</v>
      </c>
      <c r="J34">
        <f t="shared" si="1"/>
        <v>0.41035788024776337</v>
      </c>
      <c r="K34">
        <f t="shared" si="1"/>
        <v>0.34583620096352385</v>
      </c>
      <c r="M34" s="142"/>
      <c r="N34" s="142"/>
      <c r="O34" s="142"/>
      <c r="P34" s="142"/>
    </row>
    <row r="35" spans="1:16" x14ac:dyDescent="0.3">
      <c r="A35" t="s">
        <v>136</v>
      </c>
      <c r="B35" s="159">
        <v>3.6056385869565215</v>
      </c>
      <c r="C35" s="159">
        <v>4.7792119565217392</v>
      </c>
      <c r="D35" s="159">
        <v>6.1769701086956506</v>
      </c>
      <c r="E35" s="159">
        <v>4.5686141304347823</v>
      </c>
      <c r="F35" s="159"/>
      <c r="G35" t="s">
        <v>136</v>
      </c>
      <c r="H35">
        <f t="shared" si="1"/>
        <v>5.4084578804347823</v>
      </c>
      <c r="I35">
        <f t="shared" si="1"/>
        <v>7.1688179347826084</v>
      </c>
      <c r="J35">
        <f t="shared" si="1"/>
        <v>9.2654551630434749</v>
      </c>
      <c r="K35">
        <f t="shared" si="1"/>
        <v>6.8529211956521738</v>
      </c>
      <c r="M35" s="142"/>
      <c r="N35" s="142"/>
      <c r="O35" s="142"/>
      <c r="P35" s="142"/>
    </row>
    <row r="36" spans="1:16" x14ac:dyDescent="0.3">
      <c r="A36" t="s">
        <v>137</v>
      </c>
      <c r="B36" s="159">
        <v>4.3658088235294115E-2</v>
      </c>
      <c r="C36" s="159">
        <v>5.514705882352941E-2</v>
      </c>
      <c r="D36" s="159">
        <v>6.2040441176470583E-2</v>
      </c>
      <c r="E36" s="159">
        <v>3.90625E-2</v>
      </c>
      <c r="F36" s="159"/>
      <c r="G36" t="s">
        <v>137</v>
      </c>
      <c r="H36">
        <f t="shared" si="1"/>
        <v>6.5487132352941166E-2</v>
      </c>
      <c r="I36">
        <f t="shared" si="1"/>
        <v>8.2720588235294115E-2</v>
      </c>
      <c r="J36">
        <f t="shared" si="1"/>
        <v>9.3060661764705871E-2</v>
      </c>
      <c r="K36">
        <f t="shared" si="1"/>
        <v>5.859375E-2</v>
      </c>
      <c r="M36" s="142"/>
      <c r="N36" s="142"/>
      <c r="O36" s="142"/>
      <c r="P36" s="142"/>
    </row>
    <row r="37" spans="1:16" x14ac:dyDescent="0.3">
      <c r="A37" t="s">
        <v>138</v>
      </c>
      <c r="B37" s="158">
        <v>0.95083195635816842</v>
      </c>
      <c r="C37" s="158">
        <v>0.42829534280972059</v>
      </c>
      <c r="D37" s="158">
        <v>0.31096903457015224</v>
      </c>
      <c r="E37" s="158">
        <v>0.52878315310749902</v>
      </c>
      <c r="F37" s="158"/>
      <c r="G37" t="s">
        <v>138</v>
      </c>
      <c r="H37">
        <f t="shared" si="1"/>
        <v>1.4262479345372525</v>
      </c>
      <c r="I37">
        <f t="shared" si="1"/>
        <v>0.64244301421458094</v>
      </c>
      <c r="J37">
        <f t="shared" si="1"/>
        <v>0.46645355185522841</v>
      </c>
      <c r="K37">
        <f t="shared" si="1"/>
        <v>0.79317472966124858</v>
      </c>
      <c r="M37" s="142"/>
      <c r="N37" s="142"/>
      <c r="O37" s="142"/>
      <c r="P37" s="142"/>
    </row>
    <row r="38" spans="1:16" x14ac:dyDescent="0.3">
      <c r="A38" t="s">
        <v>139</v>
      </c>
      <c r="B38" s="158">
        <v>3.2106816658104842</v>
      </c>
      <c r="C38" s="158">
        <v>2.7423541911878977</v>
      </c>
      <c r="D38" s="158">
        <v>2.2459930297040986</v>
      </c>
      <c r="E38" s="158">
        <v>4.4304218843404382</v>
      </c>
      <c r="F38" s="158"/>
      <c r="G38" t="s">
        <v>139</v>
      </c>
      <c r="H38">
        <f t="shared" si="1"/>
        <v>4.8160224987157259</v>
      </c>
      <c r="I38">
        <f t="shared" si="1"/>
        <v>4.1135312867818463</v>
      </c>
      <c r="J38">
        <f t="shared" si="1"/>
        <v>3.3689895445561477</v>
      </c>
      <c r="K38">
        <f t="shared" si="1"/>
        <v>6.6456328265106572</v>
      </c>
      <c r="M38" s="142"/>
      <c r="N38" s="142"/>
      <c r="O38" s="142"/>
      <c r="P38" s="142"/>
    </row>
    <row r="39" spans="1:16" x14ac:dyDescent="0.3">
      <c r="A39" t="s">
        <v>140</v>
      </c>
      <c r="B39" s="158">
        <v>1.3904054716877963</v>
      </c>
      <c r="C39" s="158">
        <v>1.4074134896900936</v>
      </c>
      <c r="D39" s="158">
        <v>1.7008018002297205</v>
      </c>
      <c r="E39" s="158">
        <v>1.9665520815156143</v>
      </c>
      <c r="F39" s="158"/>
      <c r="G39" t="s">
        <v>140</v>
      </c>
      <c r="H39">
        <f t="shared" si="1"/>
        <v>2.0856082075316946</v>
      </c>
      <c r="I39">
        <f t="shared" si="1"/>
        <v>2.1111202345351403</v>
      </c>
      <c r="J39">
        <f t="shared" si="1"/>
        <v>2.551202700344581</v>
      </c>
      <c r="K39">
        <f t="shared" si="1"/>
        <v>2.9498281222734217</v>
      </c>
      <c r="M39" s="142"/>
      <c r="N39" s="142"/>
      <c r="O39" s="142"/>
      <c r="P39" s="142"/>
    </row>
    <row r="42" spans="1:16" x14ac:dyDescent="0.3">
      <c r="A42" s="156" t="s">
        <v>161</v>
      </c>
      <c r="B42" s="156"/>
      <c r="C42" s="156"/>
      <c r="D42" s="156"/>
      <c r="E42" s="156"/>
      <c r="F42" s="156"/>
    </row>
    <row r="43" spans="1:16" x14ac:dyDescent="0.3">
      <c r="A43" t="s">
        <v>141</v>
      </c>
    </row>
    <row r="44" spans="1:16" x14ac:dyDescent="0.3">
      <c r="A44" t="s">
        <v>142</v>
      </c>
    </row>
    <row r="45" spans="1:16" x14ac:dyDescent="0.3">
      <c r="A45" t="s">
        <v>143</v>
      </c>
    </row>
    <row r="47" spans="1:16" x14ac:dyDescent="0.3">
      <c r="A47" t="s">
        <v>144</v>
      </c>
    </row>
    <row r="49" spans="1:3" x14ac:dyDescent="0.3">
      <c r="A49" t="s">
        <v>145</v>
      </c>
    </row>
    <row r="50" spans="1:3" x14ac:dyDescent="0.3">
      <c r="A50" t="s">
        <v>146</v>
      </c>
    </row>
    <row r="51" spans="1:3" x14ac:dyDescent="0.3">
      <c r="A51" t="s">
        <v>147</v>
      </c>
    </row>
    <row r="52" spans="1:3" x14ac:dyDescent="0.3">
      <c r="A52" t="s">
        <v>148</v>
      </c>
    </row>
    <row r="54" spans="1:3" x14ac:dyDescent="0.3">
      <c r="A54" t="s">
        <v>149</v>
      </c>
    </row>
    <row r="55" spans="1:3" x14ac:dyDescent="0.3">
      <c r="A55" s="4" t="s">
        <v>157</v>
      </c>
      <c r="B55" t="s">
        <v>156</v>
      </c>
      <c r="C55" t="s">
        <v>150</v>
      </c>
    </row>
    <row r="56" spans="1:3" x14ac:dyDescent="0.3">
      <c r="A56" s="4">
        <v>50</v>
      </c>
      <c r="B56">
        <v>11.224362958359229</v>
      </c>
      <c r="C56">
        <f>B56*0.05/(30*0.0125)</f>
        <v>1.4965817277812308</v>
      </c>
    </row>
    <row r="57" spans="1:3" x14ac:dyDescent="0.3">
      <c r="A57" s="4">
        <v>100</v>
      </c>
      <c r="B57">
        <v>19.154754505904286</v>
      </c>
      <c r="C57">
        <f t="shared" ref="C57:C60" si="2">B57*0.05/(30*0.0125)</f>
        <v>2.5539672674539049</v>
      </c>
    </row>
    <row r="58" spans="1:3" x14ac:dyDescent="0.3">
      <c r="A58" s="4">
        <v>250</v>
      </c>
      <c r="B58">
        <v>33.001864512119333</v>
      </c>
      <c r="C58">
        <f t="shared" si="2"/>
        <v>4.4002486016159112</v>
      </c>
    </row>
    <row r="59" spans="1:3" x14ac:dyDescent="0.3">
      <c r="A59" s="4">
        <v>500</v>
      </c>
      <c r="B59">
        <v>42.113113735239281</v>
      </c>
      <c r="C59">
        <f t="shared" si="2"/>
        <v>5.615081831365238</v>
      </c>
    </row>
    <row r="60" spans="1:3" x14ac:dyDescent="0.3">
      <c r="A60" s="4">
        <v>1000</v>
      </c>
      <c r="B60">
        <v>45.19577377252952</v>
      </c>
      <c r="C60">
        <f t="shared" si="2"/>
        <v>6.0261031696706029</v>
      </c>
    </row>
    <row r="61" spans="1:3" x14ac:dyDescent="0.3">
      <c r="A61" s="4"/>
    </row>
    <row r="62" spans="1:3" x14ac:dyDescent="0.3">
      <c r="A62" s="4" t="s">
        <v>158</v>
      </c>
    </row>
    <row r="63" spans="1:3" x14ac:dyDescent="0.3">
      <c r="A63" s="4">
        <v>1000</v>
      </c>
      <c r="B63">
        <v>34.456809750927391</v>
      </c>
      <c r="C63">
        <f>B63*0.05/(30*0.0125)</f>
        <v>4.5942413001236524</v>
      </c>
    </row>
    <row r="66" spans="1:3" x14ac:dyDescent="0.3">
      <c r="A66" t="s">
        <v>151</v>
      </c>
    </row>
    <row r="67" spans="1:3" x14ac:dyDescent="0.3">
      <c r="A67" s="4" t="s">
        <v>159</v>
      </c>
      <c r="B67" t="s">
        <v>156</v>
      </c>
      <c r="C67" t="s">
        <v>150</v>
      </c>
    </row>
    <row r="68" spans="1:3" x14ac:dyDescent="0.3">
      <c r="A68" s="4">
        <v>50</v>
      </c>
      <c r="B68">
        <v>8.986948415164699</v>
      </c>
      <c r="C68">
        <f>B68*0.05/(30*0.0125)</f>
        <v>1.1982597886886266</v>
      </c>
    </row>
    <row r="69" spans="1:3" x14ac:dyDescent="0.3">
      <c r="A69" s="4">
        <v>100</v>
      </c>
      <c r="B69">
        <v>15.376009944064634</v>
      </c>
      <c r="C69">
        <f t="shared" ref="C69:C72" si="3">B69*0.05/(30*0.0125)</f>
        <v>2.0501346592086178</v>
      </c>
    </row>
    <row r="70" spans="1:3" x14ac:dyDescent="0.3">
      <c r="A70" s="4">
        <v>250</v>
      </c>
      <c r="B70">
        <v>26.090739589807331</v>
      </c>
      <c r="C70">
        <f t="shared" si="3"/>
        <v>3.478765278640978</v>
      </c>
    </row>
    <row r="71" spans="1:3" x14ac:dyDescent="0.3">
      <c r="A71" s="4">
        <v>500</v>
      </c>
      <c r="B71">
        <v>37.029210689869487</v>
      </c>
      <c r="C71">
        <f t="shared" si="3"/>
        <v>4.9372280919825986</v>
      </c>
    </row>
    <row r="72" spans="1:3" x14ac:dyDescent="0.3">
      <c r="A72" s="4">
        <v>1000</v>
      </c>
      <c r="B72">
        <v>43.766314481044127</v>
      </c>
      <c r="C72">
        <f t="shared" si="3"/>
        <v>5.8355085974725505</v>
      </c>
    </row>
    <row r="73" spans="1:3" x14ac:dyDescent="0.3">
      <c r="A73" s="4"/>
    </row>
    <row r="74" spans="1:3" x14ac:dyDescent="0.3">
      <c r="A74" s="4" t="s">
        <v>158</v>
      </c>
    </row>
    <row r="75" spans="1:3" x14ac:dyDescent="0.3">
      <c r="A75" s="4">
        <v>1000</v>
      </c>
      <c r="B75">
        <v>29.411764705882351</v>
      </c>
      <c r="C75">
        <f>B75*0.05/(30*0.0125)</f>
        <v>3.9215686274509807</v>
      </c>
    </row>
    <row r="76" spans="1:3" x14ac:dyDescent="0.3">
      <c r="A76" s="4"/>
    </row>
    <row r="78" spans="1:3" x14ac:dyDescent="0.3">
      <c r="A78" t="s">
        <v>152</v>
      </c>
    </row>
    <row r="79" spans="1:3" x14ac:dyDescent="0.3">
      <c r="A79" s="4" t="s">
        <v>159</v>
      </c>
      <c r="B79" t="s">
        <v>156</v>
      </c>
      <c r="C79" t="s">
        <v>150</v>
      </c>
    </row>
    <row r="80" spans="1:3" x14ac:dyDescent="0.3">
      <c r="A80">
        <v>50</v>
      </c>
      <c r="B80">
        <v>9.704690214244355</v>
      </c>
      <c r="C80">
        <f>B80*0.05/(30*0.0125)</f>
        <v>1.2939586952325808</v>
      </c>
    </row>
    <row r="81" spans="1:3" x14ac:dyDescent="0.3">
      <c r="A81">
        <v>100</v>
      </c>
      <c r="B81">
        <v>17.498552403011001</v>
      </c>
      <c r="C81">
        <f t="shared" ref="C81:C87" si="4">B81*0.05/(30*0.0125)</f>
        <v>2.3331403204014669</v>
      </c>
    </row>
    <row r="82" spans="1:3" x14ac:dyDescent="0.3">
      <c r="A82">
        <v>250</v>
      </c>
      <c r="B82">
        <v>28.430804863925886</v>
      </c>
      <c r="C82">
        <f t="shared" si="4"/>
        <v>3.7907739818567854</v>
      </c>
    </row>
    <row r="83" spans="1:3" x14ac:dyDescent="0.3">
      <c r="A83">
        <v>500</v>
      </c>
      <c r="B83">
        <v>37.486971627099017</v>
      </c>
      <c r="C83">
        <f t="shared" si="4"/>
        <v>4.9982628836132026</v>
      </c>
    </row>
    <row r="84" spans="1:3" x14ac:dyDescent="0.3">
      <c r="A84">
        <v>1000</v>
      </c>
      <c r="B84">
        <v>38.425014475969888</v>
      </c>
      <c r="C84">
        <f t="shared" si="4"/>
        <v>5.1233352634626526</v>
      </c>
    </row>
    <row r="86" spans="1:3" x14ac:dyDescent="0.3">
      <c r="A86" s="4" t="s">
        <v>158</v>
      </c>
    </row>
    <row r="87" spans="1:3" x14ac:dyDescent="0.3">
      <c r="A87">
        <v>1000</v>
      </c>
      <c r="B87">
        <v>31.885770556376173</v>
      </c>
      <c r="C87">
        <f t="shared" si="4"/>
        <v>4.2514360741834905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F98E-21B4-4DD6-8D2F-29962C41D842}">
  <dimension ref="A1:J26"/>
  <sheetViews>
    <sheetView zoomScaleNormal="100" workbookViewId="0">
      <selection activeCell="K12" sqref="K12"/>
    </sheetView>
  </sheetViews>
  <sheetFormatPr defaultRowHeight="14.4" x14ac:dyDescent="0.3"/>
  <cols>
    <col min="1" max="2" width="12.44140625" bestFit="1" customWidth="1"/>
  </cols>
  <sheetData>
    <row r="1" spans="1:8" x14ac:dyDescent="0.3">
      <c r="A1" s="1" t="s">
        <v>209</v>
      </c>
    </row>
    <row r="2" spans="1:8" ht="15" thickBot="1" x14ac:dyDescent="0.35"/>
    <row r="3" spans="1:8" ht="15" thickBot="1" x14ac:dyDescent="0.35">
      <c r="A3" s="1" t="s">
        <v>195</v>
      </c>
      <c r="B3" s="284"/>
      <c r="C3" s="226" t="s">
        <v>196</v>
      </c>
      <c r="D3" s="227"/>
      <c r="E3" s="226" t="s">
        <v>197</v>
      </c>
      <c r="F3" s="227"/>
      <c r="G3" s="228" t="s">
        <v>198</v>
      </c>
      <c r="H3" s="227"/>
    </row>
    <row r="4" spans="1:8" x14ac:dyDescent="0.3">
      <c r="B4" s="229" t="s">
        <v>199</v>
      </c>
      <c r="C4" s="230">
        <v>21809</v>
      </c>
      <c r="D4" s="231">
        <v>20846</v>
      </c>
      <c r="E4" s="230">
        <v>15026</v>
      </c>
      <c r="F4" s="231">
        <v>15336</v>
      </c>
      <c r="G4" s="232">
        <v>4523</v>
      </c>
      <c r="H4" s="231">
        <v>4371</v>
      </c>
    </row>
    <row r="5" spans="1:8" x14ac:dyDescent="0.3">
      <c r="B5" s="233" t="s">
        <v>200</v>
      </c>
      <c r="C5" s="234">
        <v>18100</v>
      </c>
      <c r="D5" s="235">
        <v>17699</v>
      </c>
      <c r="E5" s="234">
        <v>10717</v>
      </c>
      <c r="F5" s="235">
        <v>10604</v>
      </c>
      <c r="G5" s="236">
        <v>3787</v>
      </c>
      <c r="H5" s="235">
        <v>3626</v>
      </c>
    </row>
    <row r="6" spans="1:8" x14ac:dyDescent="0.3">
      <c r="B6" s="233" t="s">
        <v>201</v>
      </c>
      <c r="C6" s="234">
        <v>19884</v>
      </c>
      <c r="D6" s="235">
        <v>19251</v>
      </c>
      <c r="E6" s="234">
        <v>15056</v>
      </c>
      <c r="F6" s="235">
        <v>15140</v>
      </c>
      <c r="G6" s="236">
        <v>4669</v>
      </c>
      <c r="H6" s="235">
        <v>4555</v>
      </c>
    </row>
    <row r="7" spans="1:8" ht="15" thickBot="1" x14ac:dyDescent="0.35">
      <c r="B7" s="239" t="s">
        <v>202</v>
      </c>
      <c r="C7" s="242">
        <v>18946</v>
      </c>
      <c r="D7" s="243">
        <v>19862</v>
      </c>
      <c r="E7" s="242">
        <v>16441</v>
      </c>
      <c r="F7" s="243">
        <v>16011</v>
      </c>
      <c r="G7" s="244">
        <v>4825</v>
      </c>
      <c r="H7" s="243">
        <v>4846</v>
      </c>
    </row>
    <row r="11" spans="1:8" ht="15" thickBot="1" x14ac:dyDescent="0.35"/>
    <row r="12" spans="1:8" ht="15" thickBot="1" x14ac:dyDescent="0.35">
      <c r="A12" s="1" t="s">
        <v>203</v>
      </c>
      <c r="B12" s="161"/>
      <c r="C12" s="226" t="s">
        <v>196</v>
      </c>
      <c r="D12" s="285"/>
      <c r="E12" s="226" t="s">
        <v>197</v>
      </c>
      <c r="F12" s="227"/>
      <c r="G12" s="228" t="s">
        <v>198</v>
      </c>
      <c r="H12" s="227"/>
    </row>
    <row r="13" spans="1:8" x14ac:dyDescent="0.3">
      <c r="B13" s="229" t="s">
        <v>199</v>
      </c>
      <c r="C13" s="286">
        <v>51</v>
      </c>
      <c r="D13" s="287">
        <v>49.1</v>
      </c>
      <c r="E13" s="286">
        <v>35.1</v>
      </c>
      <c r="F13" s="287">
        <v>36.1</v>
      </c>
      <c r="G13" s="232">
        <v>10.6</v>
      </c>
      <c r="H13" s="231">
        <v>10.3</v>
      </c>
    </row>
    <row r="14" spans="1:8" x14ac:dyDescent="0.3">
      <c r="B14" s="233" t="s">
        <v>200</v>
      </c>
      <c r="C14" s="234">
        <v>51.1</v>
      </c>
      <c r="D14" s="235">
        <v>50</v>
      </c>
      <c r="E14" s="234">
        <v>30.2</v>
      </c>
      <c r="F14" s="235">
        <v>29.9</v>
      </c>
      <c r="G14" s="236">
        <v>10.7</v>
      </c>
      <c r="H14" s="235">
        <v>10.199999999999999</v>
      </c>
    </row>
    <row r="15" spans="1:8" x14ac:dyDescent="0.3">
      <c r="B15" s="233" t="s">
        <v>201</v>
      </c>
      <c r="C15" s="234">
        <v>47.3</v>
      </c>
      <c r="D15" s="235">
        <v>46.7</v>
      </c>
      <c r="E15" s="234">
        <v>35.9</v>
      </c>
      <c r="F15" s="235">
        <v>36.799999999999997</v>
      </c>
      <c r="G15" s="236">
        <v>11.1</v>
      </c>
      <c r="H15" s="235">
        <v>11.1</v>
      </c>
    </row>
    <row r="16" spans="1:8" ht="15" thickBot="1" x14ac:dyDescent="0.35">
      <c r="B16" s="239" t="s">
        <v>202</v>
      </c>
      <c r="C16" s="242">
        <v>44.3</v>
      </c>
      <c r="D16" s="243">
        <v>46.2</v>
      </c>
      <c r="E16" s="242">
        <v>38.5</v>
      </c>
      <c r="F16" s="243">
        <v>37.200000000000003</v>
      </c>
      <c r="G16" s="244">
        <v>11.3</v>
      </c>
      <c r="H16" s="243">
        <v>11.3</v>
      </c>
    </row>
    <row r="18" spans="1:10" ht="15" thickBot="1" x14ac:dyDescent="0.35"/>
    <row r="19" spans="1:10" ht="15" thickBot="1" x14ac:dyDescent="0.35">
      <c r="A19" t="s">
        <v>204</v>
      </c>
      <c r="B19" s="284"/>
      <c r="C19" s="226" t="s">
        <v>199</v>
      </c>
      <c r="D19" s="227"/>
      <c r="E19" s="226" t="s">
        <v>200</v>
      </c>
      <c r="F19" s="227"/>
      <c r="G19" s="226" t="s">
        <v>201</v>
      </c>
      <c r="H19" s="227"/>
      <c r="I19" s="226" t="s">
        <v>202</v>
      </c>
      <c r="J19" s="227"/>
    </row>
    <row r="20" spans="1:10" x14ac:dyDescent="0.3">
      <c r="B20" s="288" t="s">
        <v>205</v>
      </c>
      <c r="C20" s="289">
        <v>1</v>
      </c>
      <c r="D20" s="290">
        <v>1</v>
      </c>
      <c r="E20" s="289">
        <v>0.5</v>
      </c>
      <c r="F20" s="290">
        <v>0.85714285700000004</v>
      </c>
      <c r="G20" s="289">
        <v>0.81</v>
      </c>
      <c r="H20" s="290">
        <v>1.07</v>
      </c>
      <c r="I20" s="289">
        <v>1.35</v>
      </c>
      <c r="J20" s="290">
        <v>1.46</v>
      </c>
    </row>
    <row r="21" spans="1:10" x14ac:dyDescent="0.3">
      <c r="B21" s="291" t="s">
        <v>206</v>
      </c>
      <c r="C21" s="292">
        <v>0.99501446100000002</v>
      </c>
      <c r="D21" s="293">
        <v>1.004985539</v>
      </c>
      <c r="E21" s="292">
        <v>1.052304941</v>
      </c>
      <c r="F21" s="293">
        <v>1.0490291620000001</v>
      </c>
      <c r="G21" s="292">
        <v>0.79394302100000003</v>
      </c>
      <c r="H21" s="293">
        <v>0.79533951000000003</v>
      </c>
      <c r="I21" s="292">
        <v>0.78900788700000002</v>
      </c>
      <c r="J21" s="293">
        <v>0.77853409600000001</v>
      </c>
    </row>
    <row r="22" spans="1:10" x14ac:dyDescent="0.3">
      <c r="B22" s="294"/>
      <c r="C22" s="292">
        <v>1.073943745</v>
      </c>
      <c r="D22" s="293">
        <v>0.92605625499999999</v>
      </c>
      <c r="E22" s="292" t="s">
        <v>175</v>
      </c>
      <c r="F22" s="293" t="s">
        <v>175</v>
      </c>
      <c r="G22" s="292">
        <v>1.0214878089999999</v>
      </c>
      <c r="H22" s="293">
        <v>1.0155844039999999</v>
      </c>
      <c r="I22" s="292">
        <v>0.97796616800000002</v>
      </c>
      <c r="J22" s="293">
        <v>0.93846815800000005</v>
      </c>
    </row>
    <row r="23" spans="1:10" x14ac:dyDescent="0.3">
      <c r="B23" s="291" t="s">
        <v>207</v>
      </c>
      <c r="C23" s="292">
        <v>1.0097389999999999</v>
      </c>
      <c r="D23" s="293">
        <v>0.99026099999999995</v>
      </c>
      <c r="E23" s="292">
        <v>1.036338</v>
      </c>
      <c r="F23" s="293">
        <v>1.0367999999999999</v>
      </c>
      <c r="G23" s="295">
        <v>0.911937</v>
      </c>
      <c r="H23" s="296">
        <v>1.014294</v>
      </c>
      <c r="I23" s="295">
        <v>0.92220400000000002</v>
      </c>
      <c r="J23" s="296">
        <v>0.93237000000000003</v>
      </c>
    </row>
    <row r="24" spans="1:10" x14ac:dyDescent="0.3">
      <c r="B24" s="294"/>
      <c r="C24" s="292">
        <v>0.997583</v>
      </c>
      <c r="D24" s="293">
        <v>1.0024169999999999</v>
      </c>
      <c r="E24" s="292" t="s">
        <v>175</v>
      </c>
      <c r="F24" s="293" t="s">
        <v>175</v>
      </c>
      <c r="G24" s="295">
        <v>1.0086040000000001</v>
      </c>
      <c r="H24" s="296">
        <v>1.0438719999999999</v>
      </c>
      <c r="I24" s="295">
        <v>0.99964200000000003</v>
      </c>
      <c r="J24" s="296">
        <v>1.000885</v>
      </c>
    </row>
    <row r="25" spans="1:10" x14ac:dyDescent="0.3">
      <c r="B25" s="297" t="s">
        <v>208</v>
      </c>
      <c r="C25" s="292">
        <v>0.99915780700000001</v>
      </c>
      <c r="D25" s="293">
        <v>1.000842193</v>
      </c>
      <c r="E25" s="292">
        <v>1.0455589270000001</v>
      </c>
      <c r="F25" s="293">
        <v>1.0418934200000001</v>
      </c>
      <c r="G25" s="292">
        <v>0.94292582899999999</v>
      </c>
      <c r="H25" s="293">
        <v>0.92816012000000003</v>
      </c>
      <c r="I25" s="292">
        <v>0.92315230500000001</v>
      </c>
      <c r="J25" s="293">
        <v>0.91817690900000004</v>
      </c>
    </row>
    <row r="26" spans="1:10" ht="15" thickBot="1" x14ac:dyDescent="0.35">
      <c r="B26" s="298"/>
      <c r="C26" s="299">
        <v>1.001571389</v>
      </c>
      <c r="D26" s="300">
        <v>0.99842861100000002</v>
      </c>
      <c r="E26" s="299" t="s">
        <v>175</v>
      </c>
      <c r="F26" s="300" t="s">
        <v>175</v>
      </c>
      <c r="G26" s="299">
        <v>1.0461780789999999</v>
      </c>
      <c r="H26" s="300">
        <v>1.034535932</v>
      </c>
      <c r="I26" s="299">
        <v>1.014781017</v>
      </c>
      <c r="J26" s="300">
        <v>1.008682581</v>
      </c>
    </row>
  </sheetData>
  <mergeCells count="13">
    <mergeCell ref="B25:B26"/>
    <mergeCell ref="C19:D19"/>
    <mergeCell ref="E19:F19"/>
    <mergeCell ref="G19:H19"/>
    <mergeCell ref="I19:J19"/>
    <mergeCell ref="B21:B22"/>
    <mergeCell ref="B23:B24"/>
    <mergeCell ref="C3:D3"/>
    <mergeCell ref="E3:F3"/>
    <mergeCell ref="G3:H3"/>
    <mergeCell ref="C12:D12"/>
    <mergeCell ref="E12:F12"/>
    <mergeCell ref="G12:H1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5C1C-5FD2-4203-951B-E5772464084F}">
  <dimension ref="A1:AI48"/>
  <sheetViews>
    <sheetView zoomScaleNormal="100" workbookViewId="0">
      <selection activeCell="A51" sqref="A51"/>
    </sheetView>
  </sheetViews>
  <sheetFormatPr defaultRowHeight="14.4" x14ac:dyDescent="0.3"/>
  <cols>
    <col min="1" max="1" width="15.88671875" style="76" bestFit="1" customWidth="1"/>
    <col min="2" max="2" width="18.77734375" style="76" bestFit="1" customWidth="1"/>
    <col min="3" max="16384" width="8.88671875" style="76"/>
  </cols>
  <sheetData>
    <row r="1" spans="1:35" x14ac:dyDescent="0.3">
      <c r="A1" s="89" t="s">
        <v>210</v>
      </c>
    </row>
    <row r="2" spans="1:35" x14ac:dyDescent="0.3">
      <c r="A2" s="89"/>
    </row>
    <row r="3" spans="1:35" ht="15" thickBot="1" x14ac:dyDescent="0.35">
      <c r="A3" s="76" t="s">
        <v>80</v>
      </c>
    </row>
    <row r="4" spans="1:35" x14ac:dyDescent="0.3">
      <c r="A4" s="77" t="s">
        <v>74</v>
      </c>
      <c r="B4" s="78"/>
      <c r="C4" s="79">
        <v>0</v>
      </c>
      <c r="D4" s="80">
        <v>2</v>
      </c>
      <c r="E4" s="81"/>
      <c r="F4" s="81"/>
      <c r="G4" s="82"/>
      <c r="H4" s="80">
        <v>4</v>
      </c>
      <c r="I4" s="81"/>
      <c r="J4" s="81"/>
      <c r="K4" s="82"/>
      <c r="L4" s="80">
        <v>6</v>
      </c>
      <c r="M4" s="81"/>
      <c r="N4" s="81"/>
      <c r="O4" s="82"/>
      <c r="P4" s="80">
        <v>8</v>
      </c>
      <c r="Q4" s="81"/>
      <c r="R4" s="81"/>
      <c r="S4" s="82"/>
      <c r="T4" s="80">
        <v>12</v>
      </c>
      <c r="U4" s="81"/>
      <c r="V4" s="81"/>
      <c r="W4" s="82"/>
      <c r="X4" s="80">
        <v>24</v>
      </c>
      <c r="Y4" s="81"/>
      <c r="Z4" s="81"/>
      <c r="AA4" s="82"/>
      <c r="AB4" s="80">
        <v>36</v>
      </c>
      <c r="AC4" s="81"/>
      <c r="AD4" s="81"/>
      <c r="AE4" s="82"/>
      <c r="AF4" s="80">
        <v>48</v>
      </c>
      <c r="AG4" s="81"/>
      <c r="AH4" s="81"/>
      <c r="AI4" s="83"/>
    </row>
    <row r="5" spans="1:35" x14ac:dyDescent="0.3">
      <c r="A5" s="84"/>
      <c r="B5" s="5"/>
      <c r="D5" s="208" t="s">
        <v>79</v>
      </c>
      <c r="E5" s="209"/>
      <c r="F5" s="206" t="s">
        <v>78</v>
      </c>
      <c r="G5" s="207"/>
      <c r="H5" s="208" t="s">
        <v>79</v>
      </c>
      <c r="I5" s="209"/>
      <c r="J5" s="206" t="s">
        <v>78</v>
      </c>
      <c r="K5" s="207"/>
      <c r="L5" s="208" t="s">
        <v>79</v>
      </c>
      <c r="M5" s="209"/>
      <c r="N5" s="206" t="s">
        <v>78</v>
      </c>
      <c r="O5" s="207"/>
      <c r="P5" s="208" t="s">
        <v>79</v>
      </c>
      <c r="Q5" s="209"/>
      <c r="R5" s="206" t="s">
        <v>78</v>
      </c>
      <c r="S5" s="207"/>
      <c r="T5" s="208" t="s">
        <v>79</v>
      </c>
      <c r="U5" s="209"/>
      <c r="V5" s="206" t="s">
        <v>78</v>
      </c>
      <c r="W5" s="207"/>
      <c r="X5" s="208" t="s">
        <v>79</v>
      </c>
      <c r="Y5" s="209"/>
      <c r="Z5" s="206" t="s">
        <v>78</v>
      </c>
      <c r="AA5" s="207"/>
      <c r="AB5" s="208" t="s">
        <v>79</v>
      </c>
      <c r="AC5" s="209"/>
      <c r="AD5" s="206" t="s">
        <v>78</v>
      </c>
      <c r="AE5" s="207"/>
      <c r="AF5" s="85" t="s">
        <v>79</v>
      </c>
      <c r="AG5" s="86" t="s">
        <v>78</v>
      </c>
      <c r="AH5" s="6"/>
      <c r="AI5" s="87"/>
    </row>
    <row r="6" spans="1:35" x14ac:dyDescent="0.3">
      <c r="A6" s="84" t="s">
        <v>71</v>
      </c>
      <c r="B6" s="5"/>
      <c r="D6" s="88">
        <v>58</v>
      </c>
      <c r="E6" s="76">
        <v>66</v>
      </c>
      <c r="F6" s="89">
        <f t="shared" ref="F6:F14" si="0">D6/4*10000</f>
        <v>145000</v>
      </c>
      <c r="G6" s="90">
        <f t="shared" ref="G6:G14" si="1">E6/4*10000</f>
        <v>165000</v>
      </c>
      <c r="H6" s="88">
        <v>48</v>
      </c>
      <c r="I6" s="76">
        <v>51</v>
      </c>
      <c r="J6" s="89">
        <f t="shared" ref="J6:J14" si="2">H6/4*10000</f>
        <v>120000</v>
      </c>
      <c r="K6" s="90">
        <f t="shared" ref="K6:K14" si="3">I6/4*10000</f>
        <v>127500</v>
      </c>
      <c r="L6" s="88">
        <v>65</v>
      </c>
      <c r="M6" s="76">
        <v>64</v>
      </c>
      <c r="N6" s="89">
        <f t="shared" ref="N6:N14" si="4">L6/4*10000</f>
        <v>162500</v>
      </c>
      <c r="O6" s="90">
        <f t="shared" ref="O6:O14" si="5">M6/4*10000</f>
        <v>160000</v>
      </c>
      <c r="P6" s="88">
        <v>90</v>
      </c>
      <c r="Q6" s="76">
        <v>96</v>
      </c>
      <c r="R6" s="89">
        <f t="shared" ref="R6:R14" si="6">P6/4*10000</f>
        <v>225000</v>
      </c>
      <c r="S6" s="90">
        <f t="shared" ref="S6:S14" si="7">Q6/4*10000</f>
        <v>240000</v>
      </c>
      <c r="T6" s="88">
        <v>117</v>
      </c>
      <c r="U6" s="76">
        <v>119</v>
      </c>
      <c r="V6" s="89">
        <f t="shared" ref="V6:V14" si="8">T6/4*10000</f>
        <v>292500</v>
      </c>
      <c r="W6" s="90">
        <f t="shared" ref="W6:W14" si="9">U6/4*10000</f>
        <v>297500</v>
      </c>
      <c r="X6" s="76">
        <v>488</v>
      </c>
      <c r="Y6" s="76">
        <v>592</v>
      </c>
      <c r="Z6" s="89">
        <f>X6/4*100000</f>
        <v>12200000</v>
      </c>
      <c r="AA6" s="90">
        <f>Y6/4*100000</f>
        <v>14800000</v>
      </c>
      <c r="AB6" s="76">
        <v>152</v>
      </c>
      <c r="AC6" s="76">
        <v>150</v>
      </c>
      <c r="AD6" s="89">
        <f>AB6/4*100000</f>
        <v>3800000</v>
      </c>
      <c r="AE6" s="89">
        <f>AC6/4*100000</f>
        <v>3750000</v>
      </c>
      <c r="AF6" s="88">
        <v>165</v>
      </c>
      <c r="AG6" s="90">
        <f>AF6/4*100000</f>
        <v>4125000</v>
      </c>
      <c r="AI6" s="87"/>
    </row>
    <row r="7" spans="1:35" x14ac:dyDescent="0.3">
      <c r="A7" s="84" t="s">
        <v>76</v>
      </c>
      <c r="B7" s="5"/>
      <c r="D7" s="88">
        <v>52</v>
      </c>
      <c r="E7" s="76">
        <v>46</v>
      </c>
      <c r="F7" s="89">
        <f t="shared" si="0"/>
        <v>130000</v>
      </c>
      <c r="G7" s="90">
        <f t="shared" si="1"/>
        <v>115000</v>
      </c>
      <c r="H7" s="88">
        <v>44</v>
      </c>
      <c r="I7" s="76">
        <v>54</v>
      </c>
      <c r="J7" s="89">
        <f t="shared" si="2"/>
        <v>110000</v>
      </c>
      <c r="K7" s="90">
        <f t="shared" si="3"/>
        <v>135000</v>
      </c>
      <c r="L7" s="88">
        <v>60</v>
      </c>
      <c r="M7" s="76">
        <v>69</v>
      </c>
      <c r="N7" s="89">
        <f t="shared" si="4"/>
        <v>150000</v>
      </c>
      <c r="O7" s="90">
        <f t="shared" si="5"/>
        <v>172500</v>
      </c>
      <c r="P7" s="88">
        <v>83</v>
      </c>
      <c r="Q7" s="76">
        <v>67</v>
      </c>
      <c r="R7" s="89">
        <f t="shared" si="6"/>
        <v>207500</v>
      </c>
      <c r="S7" s="90">
        <f t="shared" si="7"/>
        <v>167500</v>
      </c>
      <c r="T7" s="88">
        <v>75</v>
      </c>
      <c r="U7" s="76">
        <v>81</v>
      </c>
      <c r="V7" s="89">
        <f t="shared" si="8"/>
        <v>187500</v>
      </c>
      <c r="W7" s="90">
        <f t="shared" si="9"/>
        <v>202500</v>
      </c>
      <c r="X7" s="88">
        <v>33</v>
      </c>
      <c r="Y7" s="76">
        <v>52</v>
      </c>
      <c r="Z7" s="89">
        <f t="shared" ref="Z7:AA14" si="10">X7/4*10000</f>
        <v>82500</v>
      </c>
      <c r="AA7" s="90">
        <f t="shared" si="10"/>
        <v>130000</v>
      </c>
      <c r="AB7" s="88">
        <v>29</v>
      </c>
      <c r="AC7" s="76">
        <v>36</v>
      </c>
      <c r="AD7" s="89">
        <f>AB7/4*100000</f>
        <v>725000</v>
      </c>
      <c r="AE7" s="90">
        <f t="shared" ref="AE7:AE14" si="11">AC7/4*10000</f>
        <v>90000</v>
      </c>
      <c r="AF7" s="88">
        <v>42</v>
      </c>
      <c r="AG7" s="90">
        <f t="shared" ref="AG7:AG14" si="12">AF7/4*10000</f>
        <v>105000</v>
      </c>
      <c r="AI7" s="87"/>
    </row>
    <row r="8" spans="1:35" x14ac:dyDescent="0.3">
      <c r="A8" s="84" t="s">
        <v>75</v>
      </c>
      <c r="B8" s="5"/>
      <c r="D8" s="88">
        <v>71</v>
      </c>
      <c r="E8" s="76">
        <v>45</v>
      </c>
      <c r="F8" s="89">
        <f t="shared" si="0"/>
        <v>177500</v>
      </c>
      <c r="G8" s="90">
        <f t="shared" si="1"/>
        <v>112500</v>
      </c>
      <c r="H8" s="88">
        <v>43</v>
      </c>
      <c r="I8" s="76">
        <v>52</v>
      </c>
      <c r="J8" s="89">
        <f t="shared" si="2"/>
        <v>107500</v>
      </c>
      <c r="K8" s="90">
        <f t="shared" si="3"/>
        <v>130000</v>
      </c>
      <c r="L8" s="88">
        <v>52</v>
      </c>
      <c r="M8" s="76">
        <v>52</v>
      </c>
      <c r="N8" s="89">
        <f t="shared" si="4"/>
        <v>130000</v>
      </c>
      <c r="O8" s="90">
        <f t="shared" si="5"/>
        <v>130000</v>
      </c>
      <c r="P8" s="88">
        <v>71</v>
      </c>
      <c r="Q8" s="76">
        <v>67</v>
      </c>
      <c r="R8" s="89">
        <f t="shared" si="6"/>
        <v>177500</v>
      </c>
      <c r="S8" s="90">
        <f t="shared" si="7"/>
        <v>167500</v>
      </c>
      <c r="T8" s="88">
        <v>60</v>
      </c>
      <c r="U8" s="76">
        <v>65</v>
      </c>
      <c r="V8" s="89">
        <f t="shared" si="8"/>
        <v>150000</v>
      </c>
      <c r="W8" s="90">
        <f t="shared" si="9"/>
        <v>162500</v>
      </c>
      <c r="X8" s="88">
        <v>14</v>
      </c>
      <c r="Y8" s="76">
        <v>13</v>
      </c>
      <c r="Z8" s="89">
        <f t="shared" si="10"/>
        <v>35000</v>
      </c>
      <c r="AA8" s="90">
        <f t="shared" si="10"/>
        <v>32500</v>
      </c>
      <c r="AB8" s="88">
        <v>13</v>
      </c>
      <c r="AC8" s="76">
        <v>12</v>
      </c>
      <c r="AD8" s="89">
        <f t="shared" ref="AD8:AD14" si="13">AB8/4*10000</f>
        <v>32500</v>
      </c>
      <c r="AE8" s="90">
        <f t="shared" si="11"/>
        <v>30000</v>
      </c>
      <c r="AF8" s="88">
        <v>6</v>
      </c>
      <c r="AG8" s="90">
        <f t="shared" si="12"/>
        <v>15000</v>
      </c>
      <c r="AI8" s="87"/>
    </row>
    <row r="9" spans="1:35" x14ac:dyDescent="0.3">
      <c r="A9" s="84" t="s">
        <v>70</v>
      </c>
      <c r="B9" s="5" t="s">
        <v>211</v>
      </c>
      <c r="D9" s="88">
        <v>47</v>
      </c>
      <c r="E9" s="76">
        <v>37</v>
      </c>
      <c r="F9" s="89">
        <f t="shared" si="0"/>
        <v>117500</v>
      </c>
      <c r="G9" s="90">
        <f t="shared" si="1"/>
        <v>92500</v>
      </c>
      <c r="H9" s="88">
        <v>63</v>
      </c>
      <c r="I9" s="76">
        <v>64</v>
      </c>
      <c r="J9" s="89">
        <f t="shared" si="2"/>
        <v>157500</v>
      </c>
      <c r="K9" s="90">
        <f t="shared" si="3"/>
        <v>160000</v>
      </c>
      <c r="L9" s="88">
        <v>68</v>
      </c>
      <c r="M9" s="76">
        <v>60</v>
      </c>
      <c r="N9" s="89">
        <f t="shared" si="4"/>
        <v>170000</v>
      </c>
      <c r="O9" s="90">
        <f t="shared" si="5"/>
        <v>150000</v>
      </c>
      <c r="P9" s="88">
        <v>65</v>
      </c>
      <c r="Q9" s="76">
        <v>69</v>
      </c>
      <c r="R9" s="89">
        <f t="shared" si="6"/>
        <v>162500</v>
      </c>
      <c r="S9" s="90">
        <f t="shared" si="7"/>
        <v>172500</v>
      </c>
      <c r="T9" s="88">
        <v>66</v>
      </c>
      <c r="U9" s="76">
        <v>56</v>
      </c>
      <c r="V9" s="89">
        <f t="shared" si="8"/>
        <v>165000</v>
      </c>
      <c r="W9" s="90">
        <f t="shared" si="9"/>
        <v>140000</v>
      </c>
      <c r="X9" s="88">
        <v>31</v>
      </c>
      <c r="Y9" s="76">
        <v>38</v>
      </c>
      <c r="Z9" s="89">
        <f t="shared" si="10"/>
        <v>77500</v>
      </c>
      <c r="AA9" s="90">
        <f t="shared" si="10"/>
        <v>95000</v>
      </c>
      <c r="AB9" s="88">
        <v>35</v>
      </c>
      <c r="AC9" s="76">
        <v>26</v>
      </c>
      <c r="AD9" s="89">
        <f t="shared" si="13"/>
        <v>87500</v>
      </c>
      <c r="AE9" s="90">
        <f t="shared" si="11"/>
        <v>65000</v>
      </c>
      <c r="AF9" s="88">
        <v>0</v>
      </c>
      <c r="AG9" s="90">
        <f t="shared" si="12"/>
        <v>0</v>
      </c>
      <c r="AI9" s="87"/>
    </row>
    <row r="10" spans="1:35" x14ac:dyDescent="0.3">
      <c r="A10" s="84" t="s">
        <v>69</v>
      </c>
      <c r="B10" s="5" t="s">
        <v>217</v>
      </c>
      <c r="D10" s="88">
        <v>54</v>
      </c>
      <c r="E10" s="76">
        <v>51</v>
      </c>
      <c r="F10" s="89">
        <f t="shared" si="0"/>
        <v>135000</v>
      </c>
      <c r="G10" s="90">
        <f t="shared" si="1"/>
        <v>127500</v>
      </c>
      <c r="H10" s="88">
        <v>64</v>
      </c>
      <c r="I10" s="76">
        <v>47</v>
      </c>
      <c r="J10" s="89">
        <f t="shared" si="2"/>
        <v>160000</v>
      </c>
      <c r="K10" s="90">
        <f t="shared" si="3"/>
        <v>117500</v>
      </c>
      <c r="L10" s="88">
        <v>51</v>
      </c>
      <c r="M10" s="76">
        <v>61</v>
      </c>
      <c r="N10" s="89">
        <f t="shared" si="4"/>
        <v>127500</v>
      </c>
      <c r="O10" s="90">
        <f t="shared" si="5"/>
        <v>152500</v>
      </c>
      <c r="P10" s="88">
        <v>46</v>
      </c>
      <c r="Q10" s="76">
        <v>63</v>
      </c>
      <c r="R10" s="89">
        <f t="shared" si="6"/>
        <v>115000</v>
      </c>
      <c r="S10" s="90">
        <f t="shared" si="7"/>
        <v>157500</v>
      </c>
      <c r="T10" s="88">
        <v>54</v>
      </c>
      <c r="U10" s="76">
        <v>48</v>
      </c>
      <c r="V10" s="89">
        <f t="shared" si="8"/>
        <v>135000</v>
      </c>
      <c r="W10" s="90">
        <f t="shared" si="9"/>
        <v>120000</v>
      </c>
      <c r="X10" s="88">
        <v>18</v>
      </c>
      <c r="Y10" s="76">
        <v>20</v>
      </c>
      <c r="Z10" s="89">
        <f t="shared" si="10"/>
        <v>45000</v>
      </c>
      <c r="AA10" s="90">
        <f t="shared" si="10"/>
        <v>50000</v>
      </c>
      <c r="AB10" s="88">
        <v>10</v>
      </c>
      <c r="AC10" s="76">
        <v>8</v>
      </c>
      <c r="AD10" s="89">
        <f t="shared" si="13"/>
        <v>25000</v>
      </c>
      <c r="AE10" s="90">
        <f t="shared" si="11"/>
        <v>20000</v>
      </c>
      <c r="AF10" s="88">
        <v>0</v>
      </c>
      <c r="AG10" s="90">
        <f t="shared" si="12"/>
        <v>0</v>
      </c>
      <c r="AI10" s="87"/>
    </row>
    <row r="11" spans="1:35" x14ac:dyDescent="0.3">
      <c r="A11" s="91" t="s">
        <v>68</v>
      </c>
      <c r="B11" s="88" t="s">
        <v>212</v>
      </c>
      <c r="D11" s="88">
        <v>55</v>
      </c>
      <c r="E11" s="76">
        <v>48</v>
      </c>
      <c r="F11" s="89">
        <f t="shared" si="0"/>
        <v>137500</v>
      </c>
      <c r="G11" s="90">
        <f t="shared" si="1"/>
        <v>120000</v>
      </c>
      <c r="H11" s="88">
        <v>50</v>
      </c>
      <c r="I11" s="76">
        <v>65</v>
      </c>
      <c r="J11" s="89">
        <f t="shared" si="2"/>
        <v>125000</v>
      </c>
      <c r="K11" s="90">
        <f t="shared" si="3"/>
        <v>162500</v>
      </c>
      <c r="L11" s="88">
        <v>71</v>
      </c>
      <c r="M11" s="76">
        <v>67</v>
      </c>
      <c r="N11" s="89">
        <f t="shared" si="4"/>
        <v>177500</v>
      </c>
      <c r="O11" s="90">
        <f t="shared" si="5"/>
        <v>167500</v>
      </c>
      <c r="P11" s="88">
        <v>71</v>
      </c>
      <c r="Q11" s="76">
        <v>76</v>
      </c>
      <c r="R11" s="89">
        <f t="shared" si="6"/>
        <v>177500</v>
      </c>
      <c r="S11" s="90">
        <f t="shared" si="7"/>
        <v>190000</v>
      </c>
      <c r="T11" s="88">
        <v>78</v>
      </c>
      <c r="U11" s="76">
        <v>53</v>
      </c>
      <c r="V11" s="89">
        <f t="shared" si="8"/>
        <v>195000</v>
      </c>
      <c r="W11" s="90">
        <f t="shared" si="9"/>
        <v>132500</v>
      </c>
      <c r="X11" s="88">
        <v>50</v>
      </c>
      <c r="Y11" s="76">
        <v>33</v>
      </c>
      <c r="Z11" s="89">
        <f t="shared" si="10"/>
        <v>125000</v>
      </c>
      <c r="AA11" s="90">
        <f t="shared" si="10"/>
        <v>82500</v>
      </c>
      <c r="AB11" s="88">
        <v>43</v>
      </c>
      <c r="AC11" s="76">
        <v>40</v>
      </c>
      <c r="AD11" s="89">
        <f t="shared" si="13"/>
        <v>107500</v>
      </c>
      <c r="AE11" s="90">
        <f t="shared" si="11"/>
        <v>100000</v>
      </c>
      <c r="AF11" s="88">
        <v>0</v>
      </c>
      <c r="AG11" s="90">
        <f t="shared" si="12"/>
        <v>0</v>
      </c>
      <c r="AI11" s="87"/>
    </row>
    <row r="12" spans="1:35" x14ac:dyDescent="0.3">
      <c r="A12" s="91" t="s">
        <v>67</v>
      </c>
      <c r="B12" s="88" t="s">
        <v>218</v>
      </c>
      <c r="D12" s="88">
        <v>53</v>
      </c>
      <c r="E12" s="76">
        <v>58</v>
      </c>
      <c r="F12" s="89">
        <f t="shared" si="0"/>
        <v>132500</v>
      </c>
      <c r="G12" s="90">
        <f t="shared" si="1"/>
        <v>145000</v>
      </c>
      <c r="H12" s="88">
        <v>62</v>
      </c>
      <c r="I12" s="76">
        <v>60</v>
      </c>
      <c r="J12" s="89">
        <f t="shared" si="2"/>
        <v>155000</v>
      </c>
      <c r="K12" s="90">
        <f t="shared" si="3"/>
        <v>150000</v>
      </c>
      <c r="L12" s="88">
        <v>67</v>
      </c>
      <c r="M12" s="76">
        <v>70</v>
      </c>
      <c r="N12" s="89">
        <f t="shared" si="4"/>
        <v>167500</v>
      </c>
      <c r="O12" s="90">
        <f t="shared" si="5"/>
        <v>175000</v>
      </c>
      <c r="P12" s="88">
        <v>52</v>
      </c>
      <c r="Q12" s="76">
        <v>53</v>
      </c>
      <c r="R12" s="89">
        <f t="shared" si="6"/>
        <v>130000</v>
      </c>
      <c r="S12" s="90">
        <f t="shared" si="7"/>
        <v>132500</v>
      </c>
      <c r="T12" s="88">
        <v>43</v>
      </c>
      <c r="U12" s="76">
        <v>36</v>
      </c>
      <c r="V12" s="89">
        <f t="shared" si="8"/>
        <v>107500</v>
      </c>
      <c r="W12" s="90">
        <f t="shared" si="9"/>
        <v>90000</v>
      </c>
      <c r="X12" s="88">
        <v>11</v>
      </c>
      <c r="Y12" s="76">
        <v>12</v>
      </c>
      <c r="Z12" s="89">
        <f t="shared" si="10"/>
        <v>27500</v>
      </c>
      <c r="AA12" s="90">
        <f t="shared" si="10"/>
        <v>30000</v>
      </c>
      <c r="AB12" s="88">
        <v>5</v>
      </c>
      <c r="AC12" s="76">
        <v>10</v>
      </c>
      <c r="AD12" s="89">
        <f t="shared" si="13"/>
        <v>12500</v>
      </c>
      <c r="AE12" s="90">
        <f t="shared" si="11"/>
        <v>25000</v>
      </c>
      <c r="AF12" s="88">
        <v>0</v>
      </c>
      <c r="AG12" s="90">
        <f t="shared" si="12"/>
        <v>0</v>
      </c>
      <c r="AI12" s="87"/>
    </row>
    <row r="13" spans="1:35" x14ac:dyDescent="0.3">
      <c r="A13" s="84" t="s">
        <v>66</v>
      </c>
      <c r="B13" s="5" t="s">
        <v>213</v>
      </c>
      <c r="D13" s="88">
        <v>51</v>
      </c>
      <c r="E13" s="76">
        <v>63</v>
      </c>
      <c r="F13" s="89">
        <f t="shared" si="0"/>
        <v>127500</v>
      </c>
      <c r="G13" s="90">
        <f t="shared" si="1"/>
        <v>157500</v>
      </c>
      <c r="H13" s="88">
        <v>61</v>
      </c>
      <c r="I13" s="76">
        <v>56</v>
      </c>
      <c r="J13" s="89">
        <f t="shared" si="2"/>
        <v>152500</v>
      </c>
      <c r="K13" s="90">
        <f t="shared" si="3"/>
        <v>140000</v>
      </c>
      <c r="L13" s="88">
        <v>53</v>
      </c>
      <c r="M13" s="76">
        <v>65</v>
      </c>
      <c r="N13" s="89">
        <f t="shared" si="4"/>
        <v>132500</v>
      </c>
      <c r="O13" s="90">
        <f t="shared" si="5"/>
        <v>162500</v>
      </c>
      <c r="P13" s="88">
        <v>74</v>
      </c>
      <c r="Q13" s="76">
        <v>66</v>
      </c>
      <c r="R13" s="89">
        <f t="shared" si="6"/>
        <v>185000</v>
      </c>
      <c r="S13" s="90">
        <f t="shared" si="7"/>
        <v>165000</v>
      </c>
      <c r="T13" s="88">
        <v>74</v>
      </c>
      <c r="U13" s="76">
        <v>74</v>
      </c>
      <c r="V13" s="89">
        <f t="shared" si="8"/>
        <v>185000</v>
      </c>
      <c r="W13" s="90">
        <f t="shared" si="9"/>
        <v>185000</v>
      </c>
      <c r="X13" s="88">
        <v>91</v>
      </c>
      <c r="Y13" s="76">
        <v>78</v>
      </c>
      <c r="Z13" s="89">
        <f t="shared" si="10"/>
        <v>227500</v>
      </c>
      <c r="AA13" s="90">
        <f t="shared" si="10"/>
        <v>195000</v>
      </c>
      <c r="AB13" s="88">
        <v>129</v>
      </c>
      <c r="AC13" s="76">
        <v>151</v>
      </c>
      <c r="AD13" s="89">
        <f t="shared" si="13"/>
        <v>322500</v>
      </c>
      <c r="AE13" s="90">
        <f t="shared" si="11"/>
        <v>377500</v>
      </c>
      <c r="AF13" s="88">
        <v>146</v>
      </c>
      <c r="AG13" s="90">
        <f t="shared" si="12"/>
        <v>365000</v>
      </c>
      <c r="AI13" s="87"/>
    </row>
    <row r="14" spans="1:35" x14ac:dyDescent="0.3">
      <c r="A14" s="92" t="s">
        <v>65</v>
      </c>
      <c r="B14" s="93" t="s">
        <v>219</v>
      </c>
      <c r="C14" s="94"/>
      <c r="D14" s="93">
        <v>52</v>
      </c>
      <c r="E14" s="95">
        <v>43</v>
      </c>
      <c r="F14" s="96">
        <f t="shared" si="0"/>
        <v>130000</v>
      </c>
      <c r="G14" s="97">
        <f t="shared" si="1"/>
        <v>107500</v>
      </c>
      <c r="H14" s="93">
        <v>58</v>
      </c>
      <c r="I14" s="95">
        <v>53</v>
      </c>
      <c r="J14" s="96">
        <f t="shared" si="2"/>
        <v>145000</v>
      </c>
      <c r="K14" s="97">
        <f t="shared" si="3"/>
        <v>132500</v>
      </c>
      <c r="L14" s="93">
        <v>78</v>
      </c>
      <c r="M14" s="95">
        <v>71</v>
      </c>
      <c r="N14" s="96">
        <f t="shared" si="4"/>
        <v>195000</v>
      </c>
      <c r="O14" s="97">
        <f t="shared" si="5"/>
        <v>177500</v>
      </c>
      <c r="P14" s="93">
        <v>65</v>
      </c>
      <c r="Q14" s="95">
        <v>63</v>
      </c>
      <c r="R14" s="96">
        <f t="shared" si="6"/>
        <v>162500</v>
      </c>
      <c r="S14" s="97">
        <f t="shared" si="7"/>
        <v>157500</v>
      </c>
      <c r="T14" s="93">
        <v>76</v>
      </c>
      <c r="U14" s="95">
        <v>65</v>
      </c>
      <c r="V14" s="96">
        <f t="shared" si="8"/>
        <v>190000</v>
      </c>
      <c r="W14" s="97">
        <f t="shared" si="9"/>
        <v>162500</v>
      </c>
      <c r="X14" s="93">
        <v>54</v>
      </c>
      <c r="Y14" s="95">
        <v>63</v>
      </c>
      <c r="Z14" s="96">
        <f t="shared" si="10"/>
        <v>135000</v>
      </c>
      <c r="AA14" s="97">
        <f t="shared" si="10"/>
        <v>157500</v>
      </c>
      <c r="AB14" s="93">
        <v>59</v>
      </c>
      <c r="AC14" s="95">
        <v>58</v>
      </c>
      <c r="AD14" s="96">
        <f t="shared" si="13"/>
        <v>147500</v>
      </c>
      <c r="AE14" s="97">
        <f t="shared" si="11"/>
        <v>145000</v>
      </c>
      <c r="AF14" s="93">
        <v>45</v>
      </c>
      <c r="AG14" s="97">
        <f t="shared" si="12"/>
        <v>112500</v>
      </c>
      <c r="AI14" s="87"/>
    </row>
    <row r="15" spans="1:35" x14ac:dyDescent="0.3">
      <c r="A15" s="91"/>
      <c r="B15" s="5"/>
      <c r="AI15" s="87"/>
    </row>
    <row r="16" spans="1:35" x14ac:dyDescent="0.3">
      <c r="A16" s="98" t="s">
        <v>74</v>
      </c>
      <c r="B16" s="99"/>
      <c r="C16" s="100">
        <f ca="1">C16:W369</f>
        <v>0</v>
      </c>
      <c r="D16" s="210">
        <v>2</v>
      </c>
      <c r="E16" s="211"/>
      <c r="F16" s="211"/>
      <c r="G16" s="212"/>
      <c r="H16" s="210">
        <v>4</v>
      </c>
      <c r="I16" s="211"/>
      <c r="J16" s="211"/>
      <c r="K16" s="212"/>
      <c r="L16" s="210">
        <v>6</v>
      </c>
      <c r="M16" s="211"/>
      <c r="N16" s="211"/>
      <c r="O16" s="212"/>
      <c r="P16" s="210">
        <v>8</v>
      </c>
      <c r="Q16" s="211"/>
      <c r="R16" s="211"/>
      <c r="S16" s="212"/>
      <c r="T16" s="210">
        <v>12</v>
      </c>
      <c r="U16" s="211"/>
      <c r="V16" s="211"/>
      <c r="W16" s="212"/>
      <c r="X16" s="210">
        <v>24</v>
      </c>
      <c r="Y16" s="211"/>
      <c r="Z16" s="211"/>
      <c r="AA16" s="212"/>
      <c r="AB16" s="210">
        <v>36</v>
      </c>
      <c r="AC16" s="211"/>
      <c r="AD16" s="211"/>
      <c r="AE16" s="212"/>
      <c r="AF16" s="210">
        <v>48</v>
      </c>
      <c r="AG16" s="211"/>
      <c r="AH16" s="211"/>
      <c r="AI16" s="214"/>
    </row>
    <row r="17" spans="1:35" x14ac:dyDescent="0.3">
      <c r="A17" s="84"/>
      <c r="B17" s="5"/>
      <c r="D17" s="208" t="s">
        <v>79</v>
      </c>
      <c r="E17" s="209"/>
      <c r="F17" s="206" t="s">
        <v>78</v>
      </c>
      <c r="G17" s="207"/>
      <c r="H17" s="208" t="s">
        <v>79</v>
      </c>
      <c r="I17" s="209"/>
      <c r="J17" s="206" t="s">
        <v>78</v>
      </c>
      <c r="K17" s="207"/>
      <c r="L17" s="208" t="s">
        <v>79</v>
      </c>
      <c r="M17" s="209"/>
      <c r="N17" s="206" t="s">
        <v>78</v>
      </c>
      <c r="O17" s="207"/>
      <c r="P17" s="208" t="s">
        <v>79</v>
      </c>
      <c r="Q17" s="209"/>
      <c r="R17" s="206" t="s">
        <v>78</v>
      </c>
      <c r="S17" s="207"/>
      <c r="T17" s="208" t="s">
        <v>79</v>
      </c>
      <c r="U17" s="209"/>
      <c r="V17" s="206" t="s">
        <v>78</v>
      </c>
      <c r="W17" s="207"/>
      <c r="X17" s="208" t="s">
        <v>79</v>
      </c>
      <c r="Y17" s="209"/>
      <c r="Z17" s="206" t="s">
        <v>78</v>
      </c>
      <c r="AA17" s="207"/>
      <c r="AB17" s="208" t="s">
        <v>79</v>
      </c>
      <c r="AC17" s="209"/>
      <c r="AD17" s="206" t="s">
        <v>78</v>
      </c>
      <c r="AE17" s="207"/>
      <c r="AF17" s="208" t="s">
        <v>79</v>
      </c>
      <c r="AG17" s="209"/>
      <c r="AH17" s="206" t="s">
        <v>78</v>
      </c>
      <c r="AI17" s="213"/>
    </row>
    <row r="18" spans="1:35" x14ac:dyDescent="0.3">
      <c r="A18" s="84" t="s">
        <v>71</v>
      </c>
      <c r="B18" s="5"/>
      <c r="D18" s="88">
        <v>58</v>
      </c>
      <c r="E18" s="76">
        <v>60</v>
      </c>
      <c r="F18" s="89">
        <f t="shared" ref="F18:G24" si="14">D18/4*10000</f>
        <v>145000</v>
      </c>
      <c r="G18" s="90">
        <f t="shared" si="14"/>
        <v>150000</v>
      </c>
      <c r="H18" s="88">
        <v>65</v>
      </c>
      <c r="I18" s="76">
        <v>64</v>
      </c>
      <c r="J18" s="89">
        <f t="shared" ref="J18:K24" si="15">H18/4*10000</f>
        <v>162500</v>
      </c>
      <c r="K18" s="90">
        <f t="shared" si="15"/>
        <v>160000</v>
      </c>
      <c r="L18" s="88">
        <v>78</v>
      </c>
      <c r="M18" s="76">
        <v>80</v>
      </c>
      <c r="N18" s="89">
        <f t="shared" ref="N18:O24" si="16">L18/4*10000</f>
        <v>195000</v>
      </c>
      <c r="O18" s="90">
        <f t="shared" si="16"/>
        <v>200000</v>
      </c>
      <c r="P18" s="88">
        <v>88</v>
      </c>
      <c r="Q18" s="76">
        <v>84</v>
      </c>
      <c r="R18" s="89">
        <f t="shared" ref="R18:S24" si="17">P18/4*10000</f>
        <v>220000</v>
      </c>
      <c r="S18" s="90">
        <f t="shared" si="17"/>
        <v>210000</v>
      </c>
      <c r="T18" s="88">
        <v>154</v>
      </c>
      <c r="U18" s="76">
        <v>175</v>
      </c>
      <c r="V18" s="89">
        <f t="shared" ref="V18:W24" si="18">T18/4*10000</f>
        <v>385000</v>
      </c>
      <c r="W18" s="90">
        <f t="shared" si="18"/>
        <v>437500</v>
      </c>
      <c r="X18" s="88">
        <v>54</v>
      </c>
      <c r="Y18" s="76">
        <v>58</v>
      </c>
      <c r="Z18" s="89">
        <f>X18/4*100000</f>
        <v>1350000</v>
      </c>
      <c r="AA18" s="90">
        <f>Y18/4*100000</f>
        <v>1450000</v>
      </c>
      <c r="AB18" s="76">
        <v>166</v>
      </c>
      <c r="AC18" s="76">
        <v>156</v>
      </c>
      <c r="AD18" s="89">
        <f>AB18/4*100000</f>
        <v>4150000</v>
      </c>
      <c r="AE18" s="90">
        <f>AC18/4*100000</f>
        <v>3900000</v>
      </c>
      <c r="AF18" s="88">
        <v>219</v>
      </c>
      <c r="AG18" s="76">
        <v>194</v>
      </c>
      <c r="AH18" s="89">
        <f>AF18/4*100000</f>
        <v>5475000</v>
      </c>
      <c r="AI18" s="90">
        <f>AG18/4*100000</f>
        <v>4850000</v>
      </c>
    </row>
    <row r="19" spans="1:35" x14ac:dyDescent="0.3">
      <c r="A19" s="84" t="s">
        <v>70</v>
      </c>
      <c r="B19" s="5" t="s">
        <v>211</v>
      </c>
      <c r="D19" s="88">
        <v>56</v>
      </c>
      <c r="E19" s="76">
        <v>62</v>
      </c>
      <c r="F19" s="89">
        <f t="shared" si="14"/>
        <v>140000</v>
      </c>
      <c r="G19" s="90">
        <f t="shared" si="14"/>
        <v>155000</v>
      </c>
      <c r="H19" s="88">
        <v>78</v>
      </c>
      <c r="I19" s="76">
        <v>71</v>
      </c>
      <c r="J19" s="89">
        <f t="shared" si="15"/>
        <v>195000</v>
      </c>
      <c r="K19" s="90">
        <f t="shared" si="15"/>
        <v>177500</v>
      </c>
      <c r="L19" s="88">
        <v>77</v>
      </c>
      <c r="M19" s="76">
        <v>91</v>
      </c>
      <c r="N19" s="89">
        <f t="shared" si="16"/>
        <v>192500</v>
      </c>
      <c r="O19" s="90">
        <f t="shared" si="16"/>
        <v>227500</v>
      </c>
      <c r="P19" s="88">
        <v>65</v>
      </c>
      <c r="Q19" s="76">
        <v>60</v>
      </c>
      <c r="R19" s="89">
        <f t="shared" si="17"/>
        <v>162500</v>
      </c>
      <c r="S19" s="90">
        <f t="shared" si="17"/>
        <v>150000</v>
      </c>
      <c r="T19" s="88">
        <v>58</v>
      </c>
      <c r="U19" s="76">
        <v>58</v>
      </c>
      <c r="V19" s="89">
        <f t="shared" si="18"/>
        <v>145000</v>
      </c>
      <c r="W19" s="90">
        <f t="shared" si="18"/>
        <v>145000</v>
      </c>
      <c r="X19" s="88">
        <v>15</v>
      </c>
      <c r="Y19" s="76">
        <v>23</v>
      </c>
      <c r="Z19" s="89">
        <f t="shared" ref="Z19:AA24" si="19">X19/4*10000</f>
        <v>37500</v>
      </c>
      <c r="AA19" s="90">
        <f t="shared" si="19"/>
        <v>57500</v>
      </c>
      <c r="AB19" s="88">
        <v>3</v>
      </c>
      <c r="AC19" s="76">
        <v>2</v>
      </c>
      <c r="AD19" s="89">
        <f t="shared" ref="AD19:AE24" si="20">AB19/4*10000</f>
        <v>7500</v>
      </c>
      <c r="AE19" s="90">
        <f t="shared" si="20"/>
        <v>5000</v>
      </c>
      <c r="AF19" s="88">
        <v>0</v>
      </c>
      <c r="AG19" s="76">
        <v>2</v>
      </c>
      <c r="AH19" s="89">
        <f t="shared" ref="AH19:AI24" si="21">AF19/4*10000</f>
        <v>0</v>
      </c>
      <c r="AI19" s="101">
        <f t="shared" si="21"/>
        <v>5000</v>
      </c>
    </row>
    <row r="20" spans="1:35" x14ac:dyDescent="0.3">
      <c r="A20" s="84" t="s">
        <v>69</v>
      </c>
      <c r="B20" s="5" t="s">
        <v>217</v>
      </c>
      <c r="D20" s="88">
        <v>51</v>
      </c>
      <c r="E20" s="76">
        <v>57</v>
      </c>
      <c r="F20" s="89">
        <f t="shared" si="14"/>
        <v>127500</v>
      </c>
      <c r="G20" s="90">
        <f t="shared" si="14"/>
        <v>142500</v>
      </c>
      <c r="H20" s="88">
        <v>74</v>
      </c>
      <c r="I20" s="76">
        <v>71</v>
      </c>
      <c r="J20" s="89">
        <f t="shared" si="15"/>
        <v>185000</v>
      </c>
      <c r="K20" s="90">
        <f t="shared" si="15"/>
        <v>177500</v>
      </c>
      <c r="L20" s="88">
        <v>54</v>
      </c>
      <c r="M20" s="76">
        <v>62</v>
      </c>
      <c r="N20" s="89">
        <f t="shared" si="16"/>
        <v>135000</v>
      </c>
      <c r="O20" s="90">
        <f t="shared" si="16"/>
        <v>155000</v>
      </c>
      <c r="P20" s="88">
        <v>54</v>
      </c>
      <c r="Q20" s="76">
        <v>56</v>
      </c>
      <c r="R20" s="89">
        <f t="shared" si="17"/>
        <v>135000</v>
      </c>
      <c r="S20" s="90">
        <f t="shared" si="17"/>
        <v>140000</v>
      </c>
      <c r="T20" s="88">
        <v>50</v>
      </c>
      <c r="U20" s="76">
        <v>50</v>
      </c>
      <c r="V20" s="89">
        <f t="shared" si="18"/>
        <v>125000</v>
      </c>
      <c r="W20" s="90">
        <f t="shared" si="18"/>
        <v>125000</v>
      </c>
      <c r="X20" s="88">
        <v>11</v>
      </c>
      <c r="Y20" s="76">
        <v>9</v>
      </c>
      <c r="Z20" s="89">
        <f t="shared" si="19"/>
        <v>27500</v>
      </c>
      <c r="AA20" s="90">
        <f t="shared" si="19"/>
        <v>22500</v>
      </c>
      <c r="AB20" s="88">
        <v>2</v>
      </c>
      <c r="AC20" s="76">
        <v>1</v>
      </c>
      <c r="AD20" s="89">
        <f t="shared" si="20"/>
        <v>5000</v>
      </c>
      <c r="AE20" s="90">
        <f t="shared" si="20"/>
        <v>2500</v>
      </c>
      <c r="AF20" s="88">
        <v>0</v>
      </c>
      <c r="AG20" s="76">
        <v>0</v>
      </c>
      <c r="AH20" s="89">
        <f t="shared" si="21"/>
        <v>0</v>
      </c>
      <c r="AI20" s="101">
        <f t="shared" si="21"/>
        <v>0</v>
      </c>
    </row>
    <row r="21" spans="1:35" x14ac:dyDescent="0.3">
      <c r="A21" s="91" t="s">
        <v>68</v>
      </c>
      <c r="B21" s="88" t="s">
        <v>212</v>
      </c>
      <c r="D21" s="88">
        <v>59</v>
      </c>
      <c r="E21" s="76">
        <v>57</v>
      </c>
      <c r="F21" s="89">
        <f t="shared" si="14"/>
        <v>147500</v>
      </c>
      <c r="G21" s="90">
        <f t="shared" si="14"/>
        <v>142500</v>
      </c>
      <c r="H21" s="88">
        <v>55</v>
      </c>
      <c r="I21" s="76">
        <v>64</v>
      </c>
      <c r="J21" s="89">
        <f t="shared" si="15"/>
        <v>137500</v>
      </c>
      <c r="K21" s="90">
        <f t="shared" si="15"/>
        <v>160000</v>
      </c>
      <c r="L21" s="88">
        <v>77</v>
      </c>
      <c r="M21" s="76">
        <v>86</v>
      </c>
      <c r="N21" s="89">
        <f t="shared" si="16"/>
        <v>192500</v>
      </c>
      <c r="O21" s="90">
        <f t="shared" si="16"/>
        <v>215000</v>
      </c>
      <c r="P21" s="88">
        <v>86</v>
      </c>
      <c r="Q21" s="76">
        <v>79</v>
      </c>
      <c r="R21" s="89">
        <f t="shared" si="17"/>
        <v>215000</v>
      </c>
      <c r="S21" s="90">
        <f t="shared" si="17"/>
        <v>197500</v>
      </c>
      <c r="T21" s="88">
        <v>64</v>
      </c>
      <c r="U21" s="76">
        <v>51</v>
      </c>
      <c r="V21" s="89">
        <f t="shared" si="18"/>
        <v>160000</v>
      </c>
      <c r="W21" s="90">
        <f t="shared" si="18"/>
        <v>127500</v>
      </c>
      <c r="X21" s="88">
        <v>6</v>
      </c>
      <c r="Y21" s="76">
        <v>6</v>
      </c>
      <c r="Z21" s="89">
        <f t="shared" si="19"/>
        <v>15000</v>
      </c>
      <c r="AA21" s="90">
        <f t="shared" si="19"/>
        <v>15000</v>
      </c>
      <c r="AB21" s="88">
        <v>5</v>
      </c>
      <c r="AC21" s="76">
        <v>1</v>
      </c>
      <c r="AD21" s="89">
        <f t="shared" si="20"/>
        <v>12500</v>
      </c>
      <c r="AE21" s="90">
        <f t="shared" si="20"/>
        <v>2500</v>
      </c>
      <c r="AF21" s="88">
        <v>0</v>
      </c>
      <c r="AG21" s="76">
        <v>0</v>
      </c>
      <c r="AH21" s="89">
        <f t="shared" si="21"/>
        <v>0</v>
      </c>
      <c r="AI21" s="101">
        <f t="shared" si="21"/>
        <v>0</v>
      </c>
    </row>
    <row r="22" spans="1:35" x14ac:dyDescent="0.3">
      <c r="A22" s="91" t="s">
        <v>67</v>
      </c>
      <c r="B22" s="88" t="s">
        <v>218</v>
      </c>
      <c r="D22" s="88">
        <v>55</v>
      </c>
      <c r="E22" s="76">
        <v>57</v>
      </c>
      <c r="F22" s="89">
        <f t="shared" si="14"/>
        <v>137500</v>
      </c>
      <c r="G22" s="90">
        <f t="shared" si="14"/>
        <v>142500</v>
      </c>
      <c r="H22" s="88">
        <v>59</v>
      </c>
      <c r="I22" s="76">
        <v>64</v>
      </c>
      <c r="J22" s="89">
        <f t="shared" si="15"/>
        <v>147500</v>
      </c>
      <c r="K22" s="90">
        <f t="shared" si="15"/>
        <v>160000</v>
      </c>
      <c r="L22" s="88">
        <v>62</v>
      </c>
      <c r="M22" s="76">
        <v>50</v>
      </c>
      <c r="N22" s="89">
        <f t="shared" si="16"/>
        <v>155000</v>
      </c>
      <c r="O22" s="90">
        <f t="shared" si="16"/>
        <v>125000</v>
      </c>
      <c r="P22" s="88">
        <v>57</v>
      </c>
      <c r="Q22" s="76">
        <v>60</v>
      </c>
      <c r="R22" s="89">
        <f t="shared" si="17"/>
        <v>142500</v>
      </c>
      <c r="S22" s="90">
        <f t="shared" si="17"/>
        <v>150000</v>
      </c>
      <c r="T22" s="88">
        <v>37</v>
      </c>
      <c r="U22" s="76">
        <v>39</v>
      </c>
      <c r="V22" s="89">
        <f t="shared" si="18"/>
        <v>92500</v>
      </c>
      <c r="W22" s="90">
        <f t="shared" si="18"/>
        <v>97500</v>
      </c>
      <c r="X22" s="88">
        <v>3</v>
      </c>
      <c r="Y22" s="76">
        <v>3</v>
      </c>
      <c r="Z22" s="89">
        <f t="shared" si="19"/>
        <v>7500</v>
      </c>
      <c r="AA22" s="90">
        <f t="shared" si="19"/>
        <v>7500</v>
      </c>
      <c r="AB22" s="88">
        <v>0</v>
      </c>
      <c r="AC22" s="76">
        <v>1</v>
      </c>
      <c r="AD22" s="89">
        <f t="shared" si="20"/>
        <v>0</v>
      </c>
      <c r="AE22" s="90">
        <f t="shared" si="20"/>
        <v>2500</v>
      </c>
      <c r="AF22" s="88">
        <v>0</v>
      </c>
      <c r="AG22" s="76">
        <v>0</v>
      </c>
      <c r="AH22" s="89">
        <f t="shared" si="21"/>
        <v>0</v>
      </c>
      <c r="AI22" s="101">
        <f t="shared" si="21"/>
        <v>0</v>
      </c>
    </row>
    <row r="23" spans="1:35" x14ac:dyDescent="0.3">
      <c r="A23" s="84" t="s">
        <v>66</v>
      </c>
      <c r="B23" s="5" t="s">
        <v>214</v>
      </c>
      <c r="D23" s="88">
        <v>58</v>
      </c>
      <c r="E23" s="76">
        <v>66</v>
      </c>
      <c r="F23" s="89">
        <f t="shared" si="14"/>
        <v>145000</v>
      </c>
      <c r="G23" s="90">
        <f t="shared" si="14"/>
        <v>165000</v>
      </c>
      <c r="H23" s="88">
        <v>74</v>
      </c>
      <c r="I23" s="76">
        <v>56</v>
      </c>
      <c r="J23" s="89">
        <f t="shared" si="15"/>
        <v>185000</v>
      </c>
      <c r="K23" s="90">
        <f t="shared" si="15"/>
        <v>140000</v>
      </c>
      <c r="L23" s="88">
        <v>70</v>
      </c>
      <c r="M23" s="76">
        <v>70</v>
      </c>
      <c r="N23" s="89">
        <f t="shared" si="16"/>
        <v>175000</v>
      </c>
      <c r="O23" s="90">
        <f t="shared" si="16"/>
        <v>175000</v>
      </c>
      <c r="P23" s="88">
        <v>72</v>
      </c>
      <c r="Q23" s="76">
        <v>61</v>
      </c>
      <c r="R23" s="89">
        <f t="shared" si="17"/>
        <v>180000</v>
      </c>
      <c r="S23" s="90">
        <f t="shared" si="17"/>
        <v>152500</v>
      </c>
      <c r="T23" s="88">
        <v>76</v>
      </c>
      <c r="U23" s="76">
        <v>69</v>
      </c>
      <c r="V23" s="89">
        <f t="shared" si="18"/>
        <v>190000</v>
      </c>
      <c r="W23" s="90">
        <f t="shared" si="18"/>
        <v>172500</v>
      </c>
      <c r="X23" s="88">
        <v>66</v>
      </c>
      <c r="Y23" s="76">
        <v>68</v>
      </c>
      <c r="Z23" s="89">
        <f t="shared" si="19"/>
        <v>165000</v>
      </c>
      <c r="AA23" s="90">
        <f t="shared" si="19"/>
        <v>170000</v>
      </c>
      <c r="AB23" s="88">
        <v>88</v>
      </c>
      <c r="AC23" s="76">
        <v>82</v>
      </c>
      <c r="AD23" s="89">
        <f t="shared" si="20"/>
        <v>220000</v>
      </c>
      <c r="AE23" s="90">
        <f t="shared" si="20"/>
        <v>205000</v>
      </c>
      <c r="AF23" s="88">
        <v>57</v>
      </c>
      <c r="AG23" s="76">
        <v>65</v>
      </c>
      <c r="AH23" s="89">
        <f t="shared" si="21"/>
        <v>142500</v>
      </c>
      <c r="AI23" s="101">
        <f t="shared" si="21"/>
        <v>162500</v>
      </c>
    </row>
    <row r="24" spans="1:35" ht="15" thickBot="1" x14ac:dyDescent="0.35">
      <c r="A24" s="102" t="s">
        <v>65</v>
      </c>
      <c r="B24" s="103" t="s">
        <v>220</v>
      </c>
      <c r="C24" s="103"/>
      <c r="D24" s="104">
        <v>55</v>
      </c>
      <c r="E24" s="103">
        <v>49</v>
      </c>
      <c r="F24" s="105">
        <f t="shared" si="14"/>
        <v>137500</v>
      </c>
      <c r="G24" s="106">
        <f t="shared" si="14"/>
        <v>122500</v>
      </c>
      <c r="H24" s="104">
        <v>54</v>
      </c>
      <c r="I24" s="103">
        <v>50</v>
      </c>
      <c r="J24" s="105">
        <f t="shared" si="15"/>
        <v>135000</v>
      </c>
      <c r="K24" s="106">
        <f t="shared" si="15"/>
        <v>125000</v>
      </c>
      <c r="L24" s="104">
        <v>62</v>
      </c>
      <c r="M24" s="103">
        <v>68</v>
      </c>
      <c r="N24" s="105">
        <f t="shared" si="16"/>
        <v>155000</v>
      </c>
      <c r="O24" s="106">
        <f t="shared" si="16"/>
        <v>170000</v>
      </c>
      <c r="P24" s="104">
        <v>49</v>
      </c>
      <c r="Q24" s="103">
        <v>51</v>
      </c>
      <c r="R24" s="105">
        <f t="shared" si="17"/>
        <v>122500</v>
      </c>
      <c r="S24" s="106">
        <f t="shared" si="17"/>
        <v>127500</v>
      </c>
      <c r="T24" s="104">
        <v>70</v>
      </c>
      <c r="U24" s="103">
        <v>63</v>
      </c>
      <c r="V24" s="105">
        <f t="shared" si="18"/>
        <v>175000</v>
      </c>
      <c r="W24" s="106">
        <f t="shared" si="18"/>
        <v>157500</v>
      </c>
      <c r="X24" s="104">
        <v>46</v>
      </c>
      <c r="Y24" s="103">
        <v>55</v>
      </c>
      <c r="Z24" s="105">
        <f t="shared" si="19"/>
        <v>115000</v>
      </c>
      <c r="AA24" s="106">
        <f t="shared" si="19"/>
        <v>137500</v>
      </c>
      <c r="AB24" s="104">
        <v>58</v>
      </c>
      <c r="AC24" s="103">
        <v>53</v>
      </c>
      <c r="AD24" s="105">
        <f t="shared" si="20"/>
        <v>145000</v>
      </c>
      <c r="AE24" s="106">
        <f t="shared" si="20"/>
        <v>132500</v>
      </c>
      <c r="AF24" s="104">
        <v>26</v>
      </c>
      <c r="AG24" s="103">
        <v>34</v>
      </c>
      <c r="AH24" s="105">
        <f t="shared" si="21"/>
        <v>65000</v>
      </c>
      <c r="AI24" s="107">
        <f t="shared" si="21"/>
        <v>85000</v>
      </c>
    </row>
    <row r="27" spans="1:35" ht="15" thickBot="1" x14ac:dyDescent="0.35">
      <c r="A27" s="76" t="s">
        <v>77</v>
      </c>
    </row>
    <row r="28" spans="1:35" x14ac:dyDescent="0.3">
      <c r="A28" s="77" t="s">
        <v>74</v>
      </c>
      <c r="B28" s="78"/>
      <c r="C28" s="79">
        <v>0</v>
      </c>
      <c r="D28" s="80">
        <v>2</v>
      </c>
      <c r="E28" s="81"/>
      <c r="F28" s="81"/>
      <c r="G28" s="82"/>
      <c r="H28" s="80">
        <v>4</v>
      </c>
      <c r="I28" s="81"/>
      <c r="J28" s="81"/>
      <c r="K28" s="82"/>
      <c r="L28" s="80">
        <v>6</v>
      </c>
      <c r="M28" s="81"/>
      <c r="N28" s="81"/>
      <c r="O28" s="82"/>
      <c r="P28" s="80">
        <v>8</v>
      </c>
      <c r="Q28" s="81"/>
      <c r="R28" s="81"/>
      <c r="S28" s="82"/>
      <c r="T28" s="80">
        <v>12</v>
      </c>
      <c r="U28" s="81"/>
      <c r="V28" s="81"/>
      <c r="W28" s="82"/>
      <c r="X28" s="80">
        <v>24</v>
      </c>
      <c r="Y28" s="81"/>
      <c r="Z28" s="81"/>
      <c r="AA28" s="82"/>
      <c r="AB28" s="80">
        <v>36</v>
      </c>
      <c r="AC28" s="81"/>
      <c r="AD28" s="81"/>
      <c r="AE28" s="82"/>
      <c r="AF28" s="80">
        <v>48</v>
      </c>
      <c r="AG28" s="81"/>
      <c r="AH28" s="81"/>
      <c r="AI28" s="83"/>
    </row>
    <row r="29" spans="1:35" x14ac:dyDescent="0.3">
      <c r="A29" s="84"/>
      <c r="B29" s="108"/>
      <c r="C29" s="109"/>
      <c r="D29" s="88"/>
      <c r="F29" s="89" t="s">
        <v>73</v>
      </c>
      <c r="G29" s="90" t="s">
        <v>72</v>
      </c>
      <c r="H29" s="88"/>
      <c r="J29" s="89" t="s">
        <v>73</v>
      </c>
      <c r="K29" s="90" t="s">
        <v>72</v>
      </c>
      <c r="L29" s="88"/>
      <c r="N29" s="89" t="s">
        <v>73</v>
      </c>
      <c r="O29" s="90" t="s">
        <v>72</v>
      </c>
      <c r="P29" s="88"/>
      <c r="R29" s="89" t="s">
        <v>73</v>
      </c>
      <c r="S29" s="90" t="s">
        <v>72</v>
      </c>
      <c r="T29" s="88"/>
      <c r="V29" s="89" t="s">
        <v>73</v>
      </c>
      <c r="W29" s="90" t="s">
        <v>72</v>
      </c>
      <c r="X29" s="88"/>
      <c r="Z29" s="89" t="s">
        <v>73</v>
      </c>
      <c r="AA29" s="90" t="s">
        <v>72</v>
      </c>
      <c r="AB29" s="88"/>
      <c r="AD29" s="89" t="s">
        <v>73</v>
      </c>
      <c r="AE29" s="90" t="s">
        <v>72</v>
      </c>
      <c r="AF29" s="88"/>
      <c r="AH29" s="89" t="s">
        <v>73</v>
      </c>
      <c r="AI29" s="101" t="s">
        <v>72</v>
      </c>
    </row>
    <row r="30" spans="1:35" x14ac:dyDescent="0.3">
      <c r="A30" s="84" t="s">
        <v>71</v>
      </c>
      <c r="B30" s="108"/>
      <c r="C30" s="109">
        <v>92800</v>
      </c>
      <c r="D30" s="88">
        <v>145000</v>
      </c>
      <c r="E30" s="76">
        <v>165000</v>
      </c>
      <c r="F30" s="89">
        <f t="shared" ref="F30:F38" si="22">AVERAGE(D30:E30)</f>
        <v>155000</v>
      </c>
      <c r="G30" s="90">
        <f t="shared" ref="G30:G38" si="23">STDEV(D30:E30)/SQRT(COUNT(D30:E30))</f>
        <v>9999.9999999999982</v>
      </c>
      <c r="H30" s="88">
        <v>120000</v>
      </c>
      <c r="I30" s="76">
        <v>127500</v>
      </c>
      <c r="J30" s="89">
        <f t="shared" ref="J30:J38" si="24">AVERAGE(H30:I30)</f>
        <v>123750</v>
      </c>
      <c r="K30" s="90">
        <f t="shared" ref="K30:K38" si="25">STDEV(H30:I30)/SQRT(COUNT(H30:I30))</f>
        <v>3749.9999999999995</v>
      </c>
      <c r="L30" s="88">
        <v>162500</v>
      </c>
      <c r="M30" s="76">
        <v>160000</v>
      </c>
      <c r="N30" s="89">
        <f t="shared" ref="N30:N38" si="26">AVERAGE(L30:M30)</f>
        <v>161250</v>
      </c>
      <c r="O30" s="90">
        <f t="shared" ref="O30:O38" si="27">STDEV(L30:M30)/SQRT(COUNT(L30:M30))</f>
        <v>1249.9999999999998</v>
      </c>
      <c r="P30" s="88">
        <v>225000</v>
      </c>
      <c r="Q30" s="76">
        <v>240000</v>
      </c>
      <c r="R30" s="89">
        <f t="shared" ref="R30:R38" si="28">AVERAGE(P30:Q30)</f>
        <v>232500</v>
      </c>
      <c r="S30" s="90">
        <f t="shared" ref="S30:S38" si="29">STDEV(P30:Q30)/SQRT(COUNT(P30:Q30))</f>
        <v>7499.9999999999991</v>
      </c>
      <c r="T30" s="88">
        <v>292500</v>
      </c>
      <c r="U30" s="76">
        <v>297500</v>
      </c>
      <c r="V30" s="89">
        <f t="shared" ref="V30:V38" si="30">AVERAGE(T30:U30)</f>
        <v>295000</v>
      </c>
      <c r="W30" s="90">
        <f t="shared" ref="W30:W38" si="31">STDEV(T30:U30)/SQRT(COUNT(T30:U30))</f>
        <v>2499.9999999999995</v>
      </c>
      <c r="X30" s="88">
        <v>1220000</v>
      </c>
      <c r="Y30" s="76">
        <v>1480000</v>
      </c>
      <c r="Z30" s="89">
        <f t="shared" ref="Z30:Z38" si="32">AVERAGE(X30:Y30)</f>
        <v>1350000</v>
      </c>
      <c r="AA30" s="90">
        <f t="shared" ref="AA30:AA38" si="33">STDEV(X30:Y30)/SQRT(COUNT(X30:Y30))</f>
        <v>129999.99999999999</v>
      </c>
      <c r="AB30" s="88">
        <v>4222222</v>
      </c>
      <c r="AC30" s="76">
        <v>4166666</v>
      </c>
      <c r="AD30" s="89">
        <f t="shared" ref="AD30:AD38" si="34">AVERAGE(AB30:AC30)</f>
        <v>4194444</v>
      </c>
      <c r="AE30" s="90">
        <f t="shared" ref="AE30:AE38" si="35">STDEV(AB30:AC30)/SQRT(COUNT(AB30:AC30))</f>
        <v>27777.999999999996</v>
      </c>
      <c r="AF30" s="88">
        <v>4125000</v>
      </c>
      <c r="AH30" s="89">
        <f>AVERAGE(AF30:AG30)</f>
        <v>4125000</v>
      </c>
      <c r="AI30" s="87"/>
    </row>
    <row r="31" spans="1:35" x14ac:dyDescent="0.3">
      <c r="A31" s="84" t="s">
        <v>76</v>
      </c>
      <c r="B31" s="108"/>
      <c r="C31" s="109">
        <v>92800</v>
      </c>
      <c r="D31" s="88">
        <v>130000</v>
      </c>
      <c r="E31" s="76">
        <v>115000</v>
      </c>
      <c r="F31" s="89">
        <f t="shared" si="22"/>
        <v>122500</v>
      </c>
      <c r="G31" s="90">
        <f t="shared" si="23"/>
        <v>7499.9999999999991</v>
      </c>
      <c r="H31" s="88">
        <v>110000</v>
      </c>
      <c r="I31" s="76">
        <v>135000</v>
      </c>
      <c r="J31" s="89">
        <f t="shared" si="24"/>
        <v>122500</v>
      </c>
      <c r="K31" s="90">
        <f t="shared" si="25"/>
        <v>12500</v>
      </c>
      <c r="L31" s="88">
        <v>150000</v>
      </c>
      <c r="M31" s="76">
        <v>172500</v>
      </c>
      <c r="N31" s="89">
        <f t="shared" si="26"/>
        <v>161250</v>
      </c>
      <c r="O31" s="90">
        <f t="shared" si="27"/>
        <v>11249.999999999998</v>
      </c>
      <c r="P31" s="88">
        <v>207500</v>
      </c>
      <c r="Q31" s="76">
        <v>167500</v>
      </c>
      <c r="R31" s="89">
        <f t="shared" si="28"/>
        <v>187500</v>
      </c>
      <c r="S31" s="90">
        <f t="shared" si="29"/>
        <v>19999.999999999996</v>
      </c>
      <c r="T31" s="88">
        <v>187500</v>
      </c>
      <c r="U31" s="76">
        <v>202500</v>
      </c>
      <c r="V31" s="89">
        <f t="shared" si="30"/>
        <v>195000</v>
      </c>
      <c r="W31" s="90">
        <f t="shared" si="31"/>
        <v>7499.9999999999991</v>
      </c>
      <c r="X31" s="88">
        <v>82500</v>
      </c>
      <c r="Y31" s="76">
        <v>130000</v>
      </c>
      <c r="Z31" s="89">
        <f t="shared" si="32"/>
        <v>106250</v>
      </c>
      <c r="AA31" s="90">
        <f t="shared" si="33"/>
        <v>23750</v>
      </c>
      <c r="AB31" s="88">
        <v>72500</v>
      </c>
      <c r="AC31" s="76">
        <v>90000</v>
      </c>
      <c r="AD31" s="89">
        <f t="shared" si="34"/>
        <v>81250</v>
      </c>
      <c r="AE31" s="90">
        <f t="shared" si="35"/>
        <v>8749.9999999999982</v>
      </c>
      <c r="AF31" s="88">
        <v>105000</v>
      </c>
      <c r="AH31" s="89">
        <f>AVERAGE(AF31:AG31)</f>
        <v>105000</v>
      </c>
      <c r="AI31" s="87"/>
    </row>
    <row r="32" spans="1:35" x14ac:dyDescent="0.3">
      <c r="A32" s="84" t="s">
        <v>75</v>
      </c>
      <c r="B32" s="108"/>
      <c r="C32" s="109">
        <v>92800</v>
      </c>
      <c r="D32" s="88">
        <v>177500</v>
      </c>
      <c r="E32" s="76">
        <v>112500</v>
      </c>
      <c r="F32" s="89">
        <f t="shared" si="22"/>
        <v>145000</v>
      </c>
      <c r="G32" s="90">
        <f t="shared" si="23"/>
        <v>32499.999999999996</v>
      </c>
      <c r="H32" s="88">
        <v>107500</v>
      </c>
      <c r="I32" s="76">
        <v>130000</v>
      </c>
      <c r="J32" s="89">
        <f t="shared" si="24"/>
        <v>118750</v>
      </c>
      <c r="K32" s="90">
        <f t="shared" si="25"/>
        <v>11249.999999999998</v>
      </c>
      <c r="L32" s="88">
        <v>130000</v>
      </c>
      <c r="M32" s="76">
        <v>130000</v>
      </c>
      <c r="N32" s="89">
        <f t="shared" si="26"/>
        <v>130000</v>
      </c>
      <c r="O32" s="90">
        <f t="shared" si="27"/>
        <v>0</v>
      </c>
      <c r="P32" s="88">
        <v>177500</v>
      </c>
      <c r="Q32" s="76">
        <v>167500</v>
      </c>
      <c r="R32" s="89">
        <f t="shared" si="28"/>
        <v>172500</v>
      </c>
      <c r="S32" s="90">
        <f t="shared" si="29"/>
        <v>4999.9999999999991</v>
      </c>
      <c r="T32" s="88">
        <v>150000</v>
      </c>
      <c r="U32" s="76">
        <v>162500</v>
      </c>
      <c r="V32" s="89">
        <f t="shared" si="30"/>
        <v>156250</v>
      </c>
      <c r="W32" s="90">
        <f t="shared" si="31"/>
        <v>6250</v>
      </c>
      <c r="X32" s="88">
        <v>35000</v>
      </c>
      <c r="Y32" s="76">
        <v>32500</v>
      </c>
      <c r="Z32" s="89">
        <f t="shared" si="32"/>
        <v>33750</v>
      </c>
      <c r="AA32" s="90">
        <f t="shared" si="33"/>
        <v>1249.9999999999998</v>
      </c>
      <c r="AB32" s="88">
        <v>32500</v>
      </c>
      <c r="AC32" s="76">
        <v>30000</v>
      </c>
      <c r="AD32" s="89">
        <f t="shared" si="34"/>
        <v>31250</v>
      </c>
      <c r="AE32" s="90">
        <f t="shared" si="35"/>
        <v>1249.9999999999998</v>
      </c>
      <c r="AF32" s="88">
        <v>15000</v>
      </c>
      <c r="AH32" s="89">
        <f>AVERAGE(AF32:AG32)</f>
        <v>15000</v>
      </c>
      <c r="AI32" s="87"/>
    </row>
    <row r="33" spans="1:35" x14ac:dyDescent="0.3">
      <c r="A33" s="84" t="s">
        <v>70</v>
      </c>
      <c r="B33" s="5" t="s">
        <v>211</v>
      </c>
      <c r="C33" s="109">
        <v>92800</v>
      </c>
      <c r="D33" s="88">
        <v>117500</v>
      </c>
      <c r="E33" s="76">
        <v>92500</v>
      </c>
      <c r="F33" s="89">
        <f t="shared" si="22"/>
        <v>105000</v>
      </c>
      <c r="G33" s="90">
        <f t="shared" si="23"/>
        <v>12500</v>
      </c>
      <c r="H33" s="88">
        <v>157500</v>
      </c>
      <c r="I33" s="76">
        <v>160000</v>
      </c>
      <c r="J33" s="89">
        <f t="shared" si="24"/>
        <v>158750</v>
      </c>
      <c r="K33" s="90">
        <f t="shared" si="25"/>
        <v>1249.9999999999998</v>
      </c>
      <c r="L33" s="88">
        <v>170000</v>
      </c>
      <c r="M33" s="76">
        <v>150000</v>
      </c>
      <c r="N33" s="89">
        <f t="shared" si="26"/>
        <v>160000</v>
      </c>
      <c r="O33" s="90">
        <f t="shared" si="27"/>
        <v>9999.9999999999982</v>
      </c>
      <c r="P33" s="88">
        <v>162500</v>
      </c>
      <c r="Q33" s="76">
        <v>172500</v>
      </c>
      <c r="R33" s="89">
        <f t="shared" si="28"/>
        <v>167500</v>
      </c>
      <c r="S33" s="90">
        <f t="shared" si="29"/>
        <v>4999.9999999999991</v>
      </c>
      <c r="T33" s="88">
        <v>165000</v>
      </c>
      <c r="U33" s="76">
        <v>140000</v>
      </c>
      <c r="V33" s="89">
        <f t="shared" si="30"/>
        <v>152500</v>
      </c>
      <c r="W33" s="90">
        <f t="shared" si="31"/>
        <v>12500</v>
      </c>
      <c r="X33" s="88">
        <v>77500</v>
      </c>
      <c r="Y33" s="76">
        <v>95000</v>
      </c>
      <c r="Z33" s="89">
        <f t="shared" si="32"/>
        <v>86250</v>
      </c>
      <c r="AA33" s="90">
        <f t="shared" si="33"/>
        <v>8749.9999999999982</v>
      </c>
      <c r="AB33" s="88">
        <v>87500</v>
      </c>
      <c r="AC33" s="76">
        <v>65000</v>
      </c>
      <c r="AD33" s="89">
        <f t="shared" si="34"/>
        <v>76250</v>
      </c>
      <c r="AE33" s="90">
        <f t="shared" si="35"/>
        <v>11249.999999999998</v>
      </c>
      <c r="AF33" s="88">
        <v>0</v>
      </c>
      <c r="AH33" s="89"/>
      <c r="AI33" s="87"/>
    </row>
    <row r="34" spans="1:35" x14ac:dyDescent="0.3">
      <c r="A34" s="84" t="s">
        <v>69</v>
      </c>
      <c r="B34" s="5" t="s">
        <v>217</v>
      </c>
      <c r="C34" s="109">
        <v>92800</v>
      </c>
      <c r="D34" s="88">
        <v>135000</v>
      </c>
      <c r="E34" s="76">
        <v>127500</v>
      </c>
      <c r="F34" s="89">
        <f t="shared" si="22"/>
        <v>131250</v>
      </c>
      <c r="G34" s="90">
        <f t="shared" si="23"/>
        <v>3749.9999999999995</v>
      </c>
      <c r="H34" s="88">
        <v>160000</v>
      </c>
      <c r="I34" s="76">
        <v>117500</v>
      </c>
      <c r="J34" s="89">
        <f t="shared" si="24"/>
        <v>138750</v>
      </c>
      <c r="K34" s="90">
        <f t="shared" si="25"/>
        <v>21249.999999999996</v>
      </c>
      <c r="L34" s="88">
        <v>127500</v>
      </c>
      <c r="M34" s="76">
        <v>152500</v>
      </c>
      <c r="N34" s="89">
        <f t="shared" si="26"/>
        <v>140000</v>
      </c>
      <c r="O34" s="90">
        <f t="shared" si="27"/>
        <v>12500</v>
      </c>
      <c r="P34" s="88">
        <v>115000</v>
      </c>
      <c r="Q34" s="76">
        <v>157500</v>
      </c>
      <c r="R34" s="89">
        <f t="shared" si="28"/>
        <v>136250</v>
      </c>
      <c r="S34" s="90">
        <f t="shared" si="29"/>
        <v>21249.999999999996</v>
      </c>
      <c r="T34" s="88">
        <v>135000</v>
      </c>
      <c r="U34" s="76">
        <v>120000</v>
      </c>
      <c r="V34" s="89">
        <f t="shared" si="30"/>
        <v>127500</v>
      </c>
      <c r="W34" s="90">
        <f t="shared" si="31"/>
        <v>7499.9999999999991</v>
      </c>
      <c r="X34" s="88">
        <v>45000</v>
      </c>
      <c r="Y34" s="76">
        <v>50000</v>
      </c>
      <c r="Z34" s="89">
        <f t="shared" si="32"/>
        <v>47500</v>
      </c>
      <c r="AA34" s="90">
        <f t="shared" si="33"/>
        <v>2499.9999999999995</v>
      </c>
      <c r="AB34" s="88">
        <v>25000</v>
      </c>
      <c r="AC34" s="76">
        <v>20000</v>
      </c>
      <c r="AD34" s="89">
        <f t="shared" si="34"/>
        <v>22500</v>
      </c>
      <c r="AE34" s="90">
        <f t="shared" si="35"/>
        <v>2499.9999999999995</v>
      </c>
      <c r="AF34" s="88">
        <v>0</v>
      </c>
      <c r="AH34" s="89"/>
      <c r="AI34" s="87"/>
    </row>
    <row r="35" spans="1:35" x14ac:dyDescent="0.3">
      <c r="A35" s="84" t="s">
        <v>68</v>
      </c>
      <c r="B35" s="88" t="s">
        <v>215</v>
      </c>
      <c r="C35" s="109">
        <v>92800</v>
      </c>
      <c r="D35" s="88">
        <v>137500</v>
      </c>
      <c r="E35" s="76">
        <v>120000</v>
      </c>
      <c r="F35" s="89">
        <f t="shared" si="22"/>
        <v>128750</v>
      </c>
      <c r="G35" s="90">
        <f t="shared" si="23"/>
        <v>8749.9999999999982</v>
      </c>
      <c r="H35" s="88">
        <v>125000</v>
      </c>
      <c r="I35" s="76">
        <v>162500</v>
      </c>
      <c r="J35" s="89">
        <f t="shared" si="24"/>
        <v>143750</v>
      </c>
      <c r="K35" s="90">
        <f t="shared" si="25"/>
        <v>18749.999999999996</v>
      </c>
      <c r="L35" s="88">
        <v>177500</v>
      </c>
      <c r="M35" s="76">
        <v>167500</v>
      </c>
      <c r="N35" s="89">
        <f t="shared" si="26"/>
        <v>172500</v>
      </c>
      <c r="O35" s="90">
        <f t="shared" si="27"/>
        <v>4999.9999999999991</v>
      </c>
      <c r="P35" s="88">
        <v>177500</v>
      </c>
      <c r="Q35" s="76">
        <v>190000</v>
      </c>
      <c r="R35" s="89">
        <f t="shared" si="28"/>
        <v>183750</v>
      </c>
      <c r="S35" s="90">
        <f t="shared" si="29"/>
        <v>6250</v>
      </c>
      <c r="T35" s="88">
        <v>195000</v>
      </c>
      <c r="U35" s="76">
        <v>132500</v>
      </c>
      <c r="V35" s="89">
        <f t="shared" si="30"/>
        <v>163750</v>
      </c>
      <c r="W35" s="90">
        <f t="shared" si="31"/>
        <v>31249.999999999996</v>
      </c>
      <c r="X35" s="88">
        <v>125000</v>
      </c>
      <c r="Y35" s="76">
        <v>82500</v>
      </c>
      <c r="Z35" s="89">
        <f t="shared" si="32"/>
        <v>103750</v>
      </c>
      <c r="AA35" s="90">
        <f t="shared" si="33"/>
        <v>21249.999999999996</v>
      </c>
      <c r="AB35" s="88">
        <v>107500</v>
      </c>
      <c r="AC35" s="76">
        <v>100000</v>
      </c>
      <c r="AD35" s="89">
        <f t="shared" si="34"/>
        <v>103750</v>
      </c>
      <c r="AE35" s="90">
        <f t="shared" si="35"/>
        <v>3749.9999999999995</v>
      </c>
      <c r="AF35" s="88">
        <v>0</v>
      </c>
      <c r="AH35" s="89"/>
      <c r="AI35" s="87"/>
    </row>
    <row r="36" spans="1:35" x14ac:dyDescent="0.3">
      <c r="A36" s="84" t="s">
        <v>67</v>
      </c>
      <c r="B36" s="88" t="s">
        <v>218</v>
      </c>
      <c r="C36" s="109">
        <v>92800</v>
      </c>
      <c r="D36" s="88">
        <v>132500</v>
      </c>
      <c r="E36" s="76">
        <v>145000</v>
      </c>
      <c r="F36" s="89">
        <f t="shared" si="22"/>
        <v>138750</v>
      </c>
      <c r="G36" s="90">
        <f t="shared" si="23"/>
        <v>6250</v>
      </c>
      <c r="H36" s="88">
        <v>155000</v>
      </c>
      <c r="I36" s="76">
        <v>150000</v>
      </c>
      <c r="J36" s="89">
        <f t="shared" si="24"/>
        <v>152500</v>
      </c>
      <c r="K36" s="90">
        <f t="shared" si="25"/>
        <v>2499.9999999999995</v>
      </c>
      <c r="L36" s="88">
        <v>167500</v>
      </c>
      <c r="M36" s="76">
        <v>175000</v>
      </c>
      <c r="N36" s="89">
        <f t="shared" si="26"/>
        <v>171250</v>
      </c>
      <c r="O36" s="90">
        <f t="shared" si="27"/>
        <v>3749.9999999999995</v>
      </c>
      <c r="P36" s="88">
        <v>130000</v>
      </c>
      <c r="Q36" s="76">
        <v>132500</v>
      </c>
      <c r="R36" s="89">
        <f t="shared" si="28"/>
        <v>131250</v>
      </c>
      <c r="S36" s="90">
        <f t="shared" si="29"/>
        <v>1249.9999999999998</v>
      </c>
      <c r="T36" s="88">
        <v>107500</v>
      </c>
      <c r="U36" s="76">
        <v>90000</v>
      </c>
      <c r="V36" s="89">
        <f t="shared" si="30"/>
        <v>98750</v>
      </c>
      <c r="W36" s="90">
        <f t="shared" si="31"/>
        <v>8749.9999999999982</v>
      </c>
      <c r="X36" s="88">
        <v>27500</v>
      </c>
      <c r="Y36" s="76">
        <v>30000</v>
      </c>
      <c r="Z36" s="89">
        <f t="shared" si="32"/>
        <v>28750</v>
      </c>
      <c r="AA36" s="90">
        <f t="shared" si="33"/>
        <v>1249.9999999999998</v>
      </c>
      <c r="AB36" s="88">
        <v>12500</v>
      </c>
      <c r="AC36" s="76">
        <v>25000</v>
      </c>
      <c r="AD36" s="89">
        <f t="shared" si="34"/>
        <v>18750</v>
      </c>
      <c r="AE36" s="90">
        <f t="shared" si="35"/>
        <v>6250</v>
      </c>
      <c r="AF36" s="88">
        <v>0</v>
      </c>
      <c r="AH36" s="89"/>
      <c r="AI36" s="87"/>
    </row>
    <row r="37" spans="1:35" x14ac:dyDescent="0.3">
      <c r="A37" s="84" t="s">
        <v>66</v>
      </c>
      <c r="B37" s="108" t="s">
        <v>213</v>
      </c>
      <c r="C37" s="109">
        <v>92800</v>
      </c>
      <c r="D37" s="88">
        <v>127500</v>
      </c>
      <c r="E37" s="76">
        <v>157500</v>
      </c>
      <c r="F37" s="89">
        <f t="shared" si="22"/>
        <v>142500</v>
      </c>
      <c r="G37" s="90">
        <f t="shared" si="23"/>
        <v>14999.999999999998</v>
      </c>
      <c r="H37" s="88">
        <v>152500</v>
      </c>
      <c r="I37" s="76">
        <v>140000</v>
      </c>
      <c r="J37" s="89">
        <f t="shared" si="24"/>
        <v>146250</v>
      </c>
      <c r="K37" s="90">
        <f t="shared" si="25"/>
        <v>6250</v>
      </c>
      <c r="L37" s="88">
        <v>132500</v>
      </c>
      <c r="M37" s="76">
        <v>162500</v>
      </c>
      <c r="N37" s="89">
        <f t="shared" si="26"/>
        <v>147500</v>
      </c>
      <c r="O37" s="90">
        <f t="shared" si="27"/>
        <v>14999.999999999998</v>
      </c>
      <c r="P37" s="88">
        <v>185000</v>
      </c>
      <c r="Q37" s="76">
        <v>165000</v>
      </c>
      <c r="R37" s="89">
        <f t="shared" si="28"/>
        <v>175000</v>
      </c>
      <c r="S37" s="90">
        <f t="shared" si="29"/>
        <v>9999.9999999999982</v>
      </c>
      <c r="T37" s="88">
        <v>185000</v>
      </c>
      <c r="U37" s="76">
        <v>185000</v>
      </c>
      <c r="V37" s="89">
        <f t="shared" si="30"/>
        <v>185000</v>
      </c>
      <c r="W37" s="90">
        <f t="shared" si="31"/>
        <v>0</v>
      </c>
      <c r="X37" s="88">
        <v>227500</v>
      </c>
      <c r="Y37" s="76">
        <v>195000</v>
      </c>
      <c r="Z37" s="89">
        <f t="shared" si="32"/>
        <v>211250</v>
      </c>
      <c r="AA37" s="90">
        <f t="shared" si="33"/>
        <v>16249.999999999998</v>
      </c>
      <c r="AB37" s="88">
        <v>322500</v>
      </c>
      <c r="AC37" s="76">
        <v>377500</v>
      </c>
      <c r="AD37" s="89">
        <f t="shared" si="34"/>
        <v>350000</v>
      </c>
      <c r="AE37" s="90">
        <f t="shared" si="35"/>
        <v>27499.999999999996</v>
      </c>
      <c r="AF37" s="88">
        <v>365000</v>
      </c>
      <c r="AH37" s="89">
        <f>AVERAGE(AF37:AG37)</f>
        <v>365000</v>
      </c>
      <c r="AI37" s="87"/>
    </row>
    <row r="38" spans="1:35" x14ac:dyDescent="0.3">
      <c r="A38" s="92" t="s">
        <v>65</v>
      </c>
      <c r="B38" s="94" t="s">
        <v>219</v>
      </c>
      <c r="C38" s="110">
        <v>92800</v>
      </c>
      <c r="D38" s="93">
        <v>130000</v>
      </c>
      <c r="E38" s="95">
        <v>107500</v>
      </c>
      <c r="F38" s="96">
        <f t="shared" si="22"/>
        <v>118750</v>
      </c>
      <c r="G38" s="97">
        <f t="shared" si="23"/>
        <v>11249.999999999998</v>
      </c>
      <c r="H38" s="93">
        <v>145000</v>
      </c>
      <c r="I38" s="95">
        <v>132500</v>
      </c>
      <c r="J38" s="96">
        <f t="shared" si="24"/>
        <v>138750</v>
      </c>
      <c r="K38" s="97">
        <f t="shared" si="25"/>
        <v>6250</v>
      </c>
      <c r="L38" s="93">
        <v>195000</v>
      </c>
      <c r="M38" s="95">
        <v>177500</v>
      </c>
      <c r="N38" s="96">
        <f t="shared" si="26"/>
        <v>186250</v>
      </c>
      <c r="O38" s="97">
        <f t="shared" si="27"/>
        <v>8749.9999999999982</v>
      </c>
      <c r="P38" s="93">
        <v>162500</v>
      </c>
      <c r="Q38" s="95">
        <v>157500</v>
      </c>
      <c r="R38" s="96">
        <f t="shared" si="28"/>
        <v>160000</v>
      </c>
      <c r="S38" s="97">
        <f t="shared" si="29"/>
        <v>2499.9999999999995</v>
      </c>
      <c r="T38" s="93">
        <v>190000</v>
      </c>
      <c r="U38" s="95">
        <v>162500</v>
      </c>
      <c r="V38" s="96">
        <f t="shared" si="30"/>
        <v>176250</v>
      </c>
      <c r="W38" s="97">
        <f t="shared" si="31"/>
        <v>13749.999999999998</v>
      </c>
      <c r="X38" s="93">
        <v>135000</v>
      </c>
      <c r="Y38" s="95">
        <v>157500</v>
      </c>
      <c r="Z38" s="96">
        <f t="shared" si="32"/>
        <v>146250</v>
      </c>
      <c r="AA38" s="97">
        <f t="shared" si="33"/>
        <v>11249.999999999998</v>
      </c>
      <c r="AB38" s="93">
        <v>147500</v>
      </c>
      <c r="AC38" s="95">
        <v>145000</v>
      </c>
      <c r="AD38" s="96">
        <f t="shared" si="34"/>
        <v>146250</v>
      </c>
      <c r="AE38" s="97">
        <f t="shared" si="35"/>
        <v>1249.9999999999998</v>
      </c>
      <c r="AF38" s="93">
        <v>112500</v>
      </c>
      <c r="AG38" s="95"/>
      <c r="AH38" s="96">
        <f>AVERAGE(AF38:AG38)</f>
        <v>112500</v>
      </c>
      <c r="AI38" s="111"/>
    </row>
    <row r="39" spans="1:35" x14ac:dyDescent="0.3">
      <c r="A39" s="91"/>
      <c r="B39" s="5"/>
      <c r="AI39" s="87"/>
    </row>
    <row r="40" spans="1:35" x14ac:dyDescent="0.3">
      <c r="A40" s="98" t="s">
        <v>74</v>
      </c>
      <c r="B40" s="99"/>
      <c r="C40" s="100">
        <f ca="1">C40:W393</f>
        <v>0</v>
      </c>
      <c r="D40" s="210">
        <v>2</v>
      </c>
      <c r="E40" s="211"/>
      <c r="F40" s="211"/>
      <c r="G40" s="212"/>
      <c r="H40" s="210">
        <v>4</v>
      </c>
      <c r="I40" s="211"/>
      <c r="J40" s="211"/>
      <c r="K40" s="212"/>
      <c r="L40" s="210">
        <v>6</v>
      </c>
      <c r="M40" s="211"/>
      <c r="N40" s="211"/>
      <c r="O40" s="212"/>
      <c r="P40" s="210">
        <v>8</v>
      </c>
      <c r="Q40" s="211"/>
      <c r="R40" s="211"/>
      <c r="S40" s="212"/>
      <c r="T40" s="210">
        <v>12</v>
      </c>
      <c r="U40" s="211"/>
      <c r="V40" s="211"/>
      <c r="W40" s="212"/>
      <c r="X40" s="210">
        <v>24</v>
      </c>
      <c r="Y40" s="211"/>
      <c r="Z40" s="211"/>
      <c r="AA40" s="212"/>
      <c r="AB40" s="210">
        <v>36</v>
      </c>
      <c r="AC40" s="211"/>
      <c r="AD40" s="211"/>
      <c r="AE40" s="212"/>
      <c r="AF40" s="210">
        <v>48</v>
      </c>
      <c r="AG40" s="211"/>
      <c r="AH40" s="211"/>
      <c r="AI40" s="214"/>
    </row>
    <row r="41" spans="1:35" x14ac:dyDescent="0.3">
      <c r="A41" s="112"/>
      <c r="B41" s="90"/>
      <c r="C41" s="113"/>
      <c r="D41" s="88"/>
      <c r="F41" s="89" t="s">
        <v>73</v>
      </c>
      <c r="G41" s="90" t="s">
        <v>72</v>
      </c>
      <c r="H41" s="88"/>
      <c r="J41" s="89" t="s">
        <v>73</v>
      </c>
      <c r="K41" s="90" t="s">
        <v>72</v>
      </c>
      <c r="L41" s="88"/>
      <c r="N41" s="89" t="s">
        <v>73</v>
      </c>
      <c r="O41" s="90" t="s">
        <v>72</v>
      </c>
      <c r="P41" s="88"/>
      <c r="R41" s="89" t="s">
        <v>73</v>
      </c>
      <c r="S41" s="90" t="s">
        <v>72</v>
      </c>
      <c r="T41" s="88"/>
      <c r="V41" s="89" t="s">
        <v>73</v>
      </c>
      <c r="W41" s="90" t="s">
        <v>72</v>
      </c>
      <c r="X41" s="88"/>
      <c r="Z41" s="89" t="s">
        <v>73</v>
      </c>
      <c r="AA41" s="90" t="s">
        <v>72</v>
      </c>
      <c r="AB41" s="88"/>
      <c r="AD41" s="89" t="s">
        <v>73</v>
      </c>
      <c r="AE41" s="90" t="s">
        <v>72</v>
      </c>
      <c r="AF41" s="88"/>
      <c r="AH41" s="89" t="s">
        <v>73</v>
      </c>
      <c r="AI41" s="101" t="s">
        <v>72</v>
      </c>
    </row>
    <row r="42" spans="1:35" x14ac:dyDescent="0.3">
      <c r="A42" s="84" t="s">
        <v>71</v>
      </c>
      <c r="B42" s="108"/>
      <c r="C42" s="109">
        <v>100000</v>
      </c>
      <c r="D42" s="76">
        <v>145000</v>
      </c>
      <c r="E42" s="76">
        <v>150000</v>
      </c>
      <c r="F42" s="89">
        <f t="shared" ref="F42:F48" si="36">AVERAGE(D42:E42)</f>
        <v>147500</v>
      </c>
      <c r="G42" s="90">
        <f t="shared" ref="G42:G48" si="37">STDEV(D42:E42)/SQRT(COUNT(D42:E42))</f>
        <v>2499.9999999999995</v>
      </c>
      <c r="H42" s="76">
        <v>162500</v>
      </c>
      <c r="I42" s="76">
        <v>160000</v>
      </c>
      <c r="J42" s="89">
        <f t="shared" ref="J42:J48" si="38">AVERAGE(H42:I42)</f>
        <v>161250</v>
      </c>
      <c r="K42" s="90">
        <f t="shared" ref="K42:K48" si="39">STDEV(H42:I42)/SQRT(COUNT(H42:I42))</f>
        <v>1249.9999999999998</v>
      </c>
      <c r="L42" s="76">
        <v>195000</v>
      </c>
      <c r="M42" s="76">
        <v>200000</v>
      </c>
      <c r="N42" s="89">
        <f t="shared" ref="N42:N48" si="40">AVERAGE(L42:M42)</f>
        <v>197500</v>
      </c>
      <c r="O42" s="90">
        <f t="shared" ref="O42:O48" si="41">STDEV(L42:M42)/SQRT(COUNT(L42:M42))</f>
        <v>2499.9999999999995</v>
      </c>
      <c r="P42" s="76">
        <v>220000</v>
      </c>
      <c r="Q42" s="76">
        <v>210000</v>
      </c>
      <c r="R42" s="89">
        <f t="shared" ref="R42:R48" si="42">AVERAGE(P42:Q42)</f>
        <v>215000</v>
      </c>
      <c r="S42" s="90">
        <f t="shared" ref="S42:S48" si="43">STDEV(P42:Q42)/SQRT(COUNT(P42:Q42))</f>
        <v>4999.9999999999991</v>
      </c>
      <c r="T42" s="76">
        <v>385000</v>
      </c>
      <c r="U42" s="76">
        <v>437500</v>
      </c>
      <c r="V42" s="89">
        <f t="shared" ref="V42:V48" si="44">AVERAGE(T42:U42)</f>
        <v>411250</v>
      </c>
      <c r="W42" s="90">
        <f t="shared" ref="W42:W48" si="45">STDEV(T42:U42)/SQRT(COUNT(T42:U42))</f>
        <v>26249.999999999996</v>
      </c>
      <c r="X42" s="76">
        <v>1500000</v>
      </c>
      <c r="Y42" s="76">
        <v>1611111</v>
      </c>
      <c r="Z42" s="89">
        <f t="shared" ref="Z42:Z48" si="46">AVERAGE(X42:Y42)</f>
        <v>1555555.5</v>
      </c>
      <c r="AA42" s="90">
        <f t="shared" ref="AA42:AA48" si="47">STDEV(X42:Y42)/SQRT(COUNT(X42:Y42))</f>
        <v>55555.5</v>
      </c>
      <c r="AB42" s="76">
        <v>4611111</v>
      </c>
      <c r="AC42" s="76">
        <v>4333333</v>
      </c>
      <c r="AD42" s="89">
        <f t="shared" ref="AD42:AD48" si="48">AVERAGE(AB42:AC42)</f>
        <v>4472222</v>
      </c>
      <c r="AE42" s="90">
        <f t="shared" ref="AE42:AE48" si="49">STDEV(AB42:AC42)/SQRT(COUNT(AB42:AC42))</f>
        <v>138889</v>
      </c>
      <c r="AF42" s="76">
        <v>5475000</v>
      </c>
      <c r="AG42" s="76">
        <v>4850000</v>
      </c>
      <c r="AH42" s="89">
        <f t="shared" ref="AH42:AH48" si="50">AVERAGE(AF42:AG42)</f>
        <v>5162500</v>
      </c>
      <c r="AI42" s="101">
        <f t="shared" ref="AI42:AI48" si="51">STDEV(AF42:AG42)/SQRT(COUNT(AF42:AG42))</f>
        <v>312499.99999999994</v>
      </c>
    </row>
    <row r="43" spans="1:35" x14ac:dyDescent="0.3">
      <c r="A43" s="84" t="s">
        <v>70</v>
      </c>
      <c r="B43" s="109" t="s">
        <v>211</v>
      </c>
      <c r="C43" s="108">
        <v>100000</v>
      </c>
      <c r="D43" s="76">
        <v>140000</v>
      </c>
      <c r="E43" s="76">
        <v>155000</v>
      </c>
      <c r="F43" s="89">
        <f t="shared" si="36"/>
        <v>147500</v>
      </c>
      <c r="G43" s="90">
        <f t="shared" si="37"/>
        <v>7499.9999999999991</v>
      </c>
      <c r="H43" s="76">
        <v>195000</v>
      </c>
      <c r="I43" s="76">
        <v>177500</v>
      </c>
      <c r="J43" s="89">
        <f t="shared" si="38"/>
        <v>186250</v>
      </c>
      <c r="K43" s="90">
        <f t="shared" si="39"/>
        <v>8749.9999999999982</v>
      </c>
      <c r="L43" s="76">
        <v>192500</v>
      </c>
      <c r="M43" s="76">
        <v>227500</v>
      </c>
      <c r="N43" s="89">
        <f t="shared" si="40"/>
        <v>210000</v>
      </c>
      <c r="O43" s="90">
        <f t="shared" si="41"/>
        <v>17499.999999999996</v>
      </c>
      <c r="P43" s="76">
        <v>162500</v>
      </c>
      <c r="Q43" s="76">
        <v>150000</v>
      </c>
      <c r="R43" s="89">
        <f t="shared" si="42"/>
        <v>156250</v>
      </c>
      <c r="S43" s="90">
        <f t="shared" si="43"/>
        <v>6250</v>
      </c>
      <c r="T43" s="76">
        <v>145000</v>
      </c>
      <c r="U43" s="76">
        <v>145000</v>
      </c>
      <c r="V43" s="89">
        <f t="shared" si="44"/>
        <v>145000</v>
      </c>
      <c r="W43" s="90">
        <f t="shared" si="45"/>
        <v>0</v>
      </c>
      <c r="X43" s="76">
        <v>37500</v>
      </c>
      <c r="Y43" s="76">
        <v>57500</v>
      </c>
      <c r="Z43" s="89">
        <f t="shared" si="46"/>
        <v>47500</v>
      </c>
      <c r="AA43" s="90">
        <f t="shared" si="47"/>
        <v>9999.9999999999982</v>
      </c>
      <c r="AB43" s="76">
        <v>7500</v>
      </c>
      <c r="AC43" s="76">
        <v>5000</v>
      </c>
      <c r="AD43" s="89">
        <f t="shared" si="48"/>
        <v>6250</v>
      </c>
      <c r="AE43" s="90">
        <f t="shared" si="49"/>
        <v>1249.9999999999998</v>
      </c>
      <c r="AF43" s="76">
        <v>0</v>
      </c>
      <c r="AG43" s="76">
        <v>5000</v>
      </c>
      <c r="AH43" s="89">
        <f t="shared" si="50"/>
        <v>2500</v>
      </c>
      <c r="AI43" s="101">
        <f t="shared" si="51"/>
        <v>2499.9999999999995</v>
      </c>
    </row>
    <row r="44" spans="1:35" x14ac:dyDescent="0.3">
      <c r="A44" s="84" t="s">
        <v>69</v>
      </c>
      <c r="B44" s="109" t="s">
        <v>217</v>
      </c>
      <c r="C44" s="108">
        <v>100000</v>
      </c>
      <c r="D44" s="76">
        <v>127500</v>
      </c>
      <c r="E44" s="76">
        <v>142500</v>
      </c>
      <c r="F44" s="89">
        <f t="shared" si="36"/>
        <v>135000</v>
      </c>
      <c r="G44" s="90">
        <f t="shared" si="37"/>
        <v>7499.9999999999991</v>
      </c>
      <c r="H44" s="76">
        <v>185000</v>
      </c>
      <c r="I44" s="76">
        <v>177500</v>
      </c>
      <c r="J44" s="89">
        <f t="shared" si="38"/>
        <v>181250</v>
      </c>
      <c r="K44" s="90">
        <f t="shared" si="39"/>
        <v>3749.9999999999995</v>
      </c>
      <c r="L44" s="76">
        <v>135000</v>
      </c>
      <c r="M44" s="76">
        <v>155000</v>
      </c>
      <c r="N44" s="89">
        <f t="shared" si="40"/>
        <v>145000</v>
      </c>
      <c r="O44" s="90">
        <f t="shared" si="41"/>
        <v>9999.9999999999982</v>
      </c>
      <c r="P44" s="76">
        <v>135000</v>
      </c>
      <c r="Q44" s="76">
        <v>140000</v>
      </c>
      <c r="R44" s="89">
        <f t="shared" si="42"/>
        <v>137500</v>
      </c>
      <c r="S44" s="90">
        <f t="shared" si="43"/>
        <v>2499.9999999999995</v>
      </c>
      <c r="T44" s="76">
        <v>125000</v>
      </c>
      <c r="U44" s="76">
        <v>125000</v>
      </c>
      <c r="V44" s="89">
        <f t="shared" si="44"/>
        <v>125000</v>
      </c>
      <c r="W44" s="90">
        <f t="shared" si="45"/>
        <v>0</v>
      </c>
      <c r="X44" s="76">
        <v>27500</v>
      </c>
      <c r="Y44" s="76">
        <v>22500</v>
      </c>
      <c r="Z44" s="89">
        <f t="shared" si="46"/>
        <v>25000</v>
      </c>
      <c r="AA44" s="90">
        <f t="shared" si="47"/>
        <v>2499.9999999999995</v>
      </c>
      <c r="AB44" s="76">
        <v>5000</v>
      </c>
      <c r="AC44" s="76">
        <v>2500</v>
      </c>
      <c r="AD44" s="89">
        <f t="shared" si="48"/>
        <v>3750</v>
      </c>
      <c r="AE44" s="90">
        <f t="shared" si="49"/>
        <v>1249.9999999999998</v>
      </c>
      <c r="AF44" s="76">
        <v>0</v>
      </c>
      <c r="AG44" s="76">
        <v>0</v>
      </c>
      <c r="AH44" s="89">
        <f t="shared" si="50"/>
        <v>0</v>
      </c>
      <c r="AI44" s="101">
        <f t="shared" si="51"/>
        <v>0</v>
      </c>
    </row>
    <row r="45" spans="1:35" x14ac:dyDescent="0.3">
      <c r="A45" s="84" t="s">
        <v>68</v>
      </c>
      <c r="B45" s="109" t="s">
        <v>212</v>
      </c>
      <c r="C45" s="108">
        <v>100000</v>
      </c>
      <c r="D45" s="76">
        <v>147500</v>
      </c>
      <c r="E45" s="76">
        <v>142500</v>
      </c>
      <c r="F45" s="89">
        <f t="shared" si="36"/>
        <v>145000</v>
      </c>
      <c r="G45" s="90">
        <f t="shared" si="37"/>
        <v>2499.9999999999995</v>
      </c>
      <c r="H45" s="76">
        <v>137500</v>
      </c>
      <c r="I45" s="76">
        <v>160000</v>
      </c>
      <c r="J45" s="89">
        <f t="shared" si="38"/>
        <v>148750</v>
      </c>
      <c r="K45" s="90">
        <f t="shared" si="39"/>
        <v>11249.999999999998</v>
      </c>
      <c r="L45" s="76">
        <v>192500</v>
      </c>
      <c r="M45" s="76">
        <v>215000</v>
      </c>
      <c r="N45" s="89">
        <f t="shared" si="40"/>
        <v>203750</v>
      </c>
      <c r="O45" s="90">
        <f t="shared" si="41"/>
        <v>11249.999999999998</v>
      </c>
      <c r="P45" s="76">
        <v>215000</v>
      </c>
      <c r="Q45" s="76">
        <v>197500</v>
      </c>
      <c r="R45" s="89">
        <f t="shared" si="42"/>
        <v>206250</v>
      </c>
      <c r="S45" s="90">
        <f t="shared" si="43"/>
        <v>8749.9999999999982</v>
      </c>
      <c r="T45" s="76">
        <v>160000</v>
      </c>
      <c r="U45" s="76">
        <v>127500</v>
      </c>
      <c r="V45" s="89">
        <f t="shared" si="44"/>
        <v>143750</v>
      </c>
      <c r="W45" s="90">
        <f t="shared" si="45"/>
        <v>16249.999999999998</v>
      </c>
      <c r="X45" s="76">
        <v>15000</v>
      </c>
      <c r="Y45" s="76">
        <v>15000</v>
      </c>
      <c r="Z45" s="89">
        <f t="shared" si="46"/>
        <v>15000</v>
      </c>
      <c r="AA45" s="90">
        <f t="shared" si="47"/>
        <v>0</v>
      </c>
      <c r="AB45" s="76">
        <v>12500</v>
      </c>
      <c r="AC45" s="76">
        <v>2500</v>
      </c>
      <c r="AD45" s="89">
        <f t="shared" si="48"/>
        <v>7500</v>
      </c>
      <c r="AE45" s="90">
        <f t="shared" si="49"/>
        <v>4999.9999999999991</v>
      </c>
      <c r="AF45" s="76">
        <v>0</v>
      </c>
      <c r="AG45" s="76">
        <v>0</v>
      </c>
      <c r="AH45" s="89">
        <f t="shared" si="50"/>
        <v>0</v>
      </c>
      <c r="AI45" s="101">
        <f t="shared" si="51"/>
        <v>0</v>
      </c>
    </row>
    <row r="46" spans="1:35" x14ac:dyDescent="0.3">
      <c r="A46" s="84" t="s">
        <v>67</v>
      </c>
      <c r="B46" s="109" t="s">
        <v>218</v>
      </c>
      <c r="C46" s="108">
        <v>100000</v>
      </c>
      <c r="D46" s="76">
        <v>137500</v>
      </c>
      <c r="E46" s="76">
        <v>142500</v>
      </c>
      <c r="F46" s="89">
        <f t="shared" si="36"/>
        <v>140000</v>
      </c>
      <c r="G46" s="90">
        <f t="shared" si="37"/>
        <v>2499.9999999999995</v>
      </c>
      <c r="H46" s="76">
        <v>147500</v>
      </c>
      <c r="I46" s="76">
        <v>160000</v>
      </c>
      <c r="J46" s="89">
        <f t="shared" si="38"/>
        <v>153750</v>
      </c>
      <c r="K46" s="90">
        <f t="shared" si="39"/>
        <v>6250</v>
      </c>
      <c r="L46" s="76">
        <v>155000</v>
      </c>
      <c r="M46" s="76">
        <v>125000</v>
      </c>
      <c r="N46" s="89">
        <f t="shared" si="40"/>
        <v>140000</v>
      </c>
      <c r="O46" s="90">
        <f t="shared" si="41"/>
        <v>14999.999999999998</v>
      </c>
      <c r="P46" s="76">
        <v>142500</v>
      </c>
      <c r="Q46" s="76">
        <v>150000</v>
      </c>
      <c r="R46" s="89">
        <f t="shared" si="42"/>
        <v>146250</v>
      </c>
      <c r="S46" s="90">
        <f t="shared" si="43"/>
        <v>3749.9999999999995</v>
      </c>
      <c r="T46" s="76">
        <v>92500</v>
      </c>
      <c r="U46" s="76">
        <v>97500</v>
      </c>
      <c r="V46" s="89">
        <f t="shared" si="44"/>
        <v>95000</v>
      </c>
      <c r="W46" s="90">
        <f t="shared" si="45"/>
        <v>2499.9999999999995</v>
      </c>
      <c r="X46" s="76">
        <v>7500</v>
      </c>
      <c r="Y46" s="76">
        <v>7500</v>
      </c>
      <c r="Z46" s="89">
        <f t="shared" si="46"/>
        <v>7500</v>
      </c>
      <c r="AA46" s="90">
        <f t="shared" si="47"/>
        <v>0</v>
      </c>
      <c r="AB46" s="76">
        <v>0</v>
      </c>
      <c r="AC46" s="76">
        <v>2500</v>
      </c>
      <c r="AD46" s="89">
        <f t="shared" si="48"/>
        <v>1250</v>
      </c>
      <c r="AE46" s="90">
        <f t="shared" si="49"/>
        <v>1249.9999999999998</v>
      </c>
      <c r="AF46" s="76">
        <v>0</v>
      </c>
      <c r="AG46" s="76">
        <v>0</v>
      </c>
      <c r="AH46" s="89">
        <f t="shared" si="50"/>
        <v>0</v>
      </c>
      <c r="AI46" s="101">
        <f t="shared" si="51"/>
        <v>0</v>
      </c>
    </row>
    <row r="47" spans="1:35" x14ac:dyDescent="0.3">
      <c r="A47" s="84" t="s">
        <v>66</v>
      </c>
      <c r="B47" s="108" t="s">
        <v>216</v>
      </c>
      <c r="C47" s="108">
        <v>100000</v>
      </c>
      <c r="D47" s="76">
        <v>145000</v>
      </c>
      <c r="E47" s="76">
        <v>165000</v>
      </c>
      <c r="F47" s="89">
        <f t="shared" si="36"/>
        <v>155000</v>
      </c>
      <c r="G47" s="90">
        <f t="shared" si="37"/>
        <v>9999.9999999999982</v>
      </c>
      <c r="H47" s="76">
        <v>185000</v>
      </c>
      <c r="I47" s="76">
        <v>140000</v>
      </c>
      <c r="J47" s="89">
        <f t="shared" si="38"/>
        <v>162500</v>
      </c>
      <c r="K47" s="90">
        <f t="shared" si="39"/>
        <v>22499.999999999996</v>
      </c>
      <c r="L47" s="76">
        <v>175000</v>
      </c>
      <c r="M47" s="76">
        <v>175000</v>
      </c>
      <c r="N47" s="89">
        <f t="shared" si="40"/>
        <v>175000</v>
      </c>
      <c r="O47" s="90">
        <f t="shared" si="41"/>
        <v>0</v>
      </c>
      <c r="P47" s="76">
        <v>180000</v>
      </c>
      <c r="Q47" s="76">
        <v>152500</v>
      </c>
      <c r="R47" s="89">
        <f t="shared" si="42"/>
        <v>166250</v>
      </c>
      <c r="S47" s="90">
        <f t="shared" si="43"/>
        <v>13749.999999999998</v>
      </c>
      <c r="T47" s="76">
        <v>190000</v>
      </c>
      <c r="U47" s="76">
        <v>172500</v>
      </c>
      <c r="V47" s="89">
        <f t="shared" si="44"/>
        <v>181250</v>
      </c>
      <c r="W47" s="90">
        <f t="shared" si="45"/>
        <v>8749.9999999999982</v>
      </c>
      <c r="X47" s="76">
        <v>165000</v>
      </c>
      <c r="Y47" s="76">
        <v>170000</v>
      </c>
      <c r="Z47" s="89">
        <f t="shared" si="46"/>
        <v>167500</v>
      </c>
      <c r="AA47" s="90">
        <f t="shared" si="47"/>
        <v>2499.9999999999995</v>
      </c>
      <c r="AB47" s="76">
        <v>220000</v>
      </c>
      <c r="AC47" s="76">
        <v>205000</v>
      </c>
      <c r="AD47" s="89">
        <f t="shared" si="48"/>
        <v>212500</v>
      </c>
      <c r="AE47" s="90">
        <f t="shared" si="49"/>
        <v>7499.9999999999991</v>
      </c>
      <c r="AF47" s="76">
        <v>142500</v>
      </c>
      <c r="AG47" s="76">
        <v>162500</v>
      </c>
      <c r="AH47" s="89">
        <f t="shared" si="50"/>
        <v>152500</v>
      </c>
      <c r="AI47" s="101">
        <f t="shared" si="51"/>
        <v>9999.9999999999982</v>
      </c>
    </row>
    <row r="48" spans="1:35" ht="15" thickBot="1" x14ac:dyDescent="0.35">
      <c r="A48" s="102" t="s">
        <v>65</v>
      </c>
      <c r="B48" s="114" t="s">
        <v>219</v>
      </c>
      <c r="C48" s="115">
        <v>100000</v>
      </c>
      <c r="D48" s="103">
        <v>137500</v>
      </c>
      <c r="E48" s="103">
        <v>122500</v>
      </c>
      <c r="F48" s="105">
        <f t="shared" si="36"/>
        <v>130000</v>
      </c>
      <c r="G48" s="106">
        <f t="shared" si="37"/>
        <v>7499.9999999999991</v>
      </c>
      <c r="H48" s="103">
        <v>135000</v>
      </c>
      <c r="I48" s="103">
        <v>125000</v>
      </c>
      <c r="J48" s="105">
        <f t="shared" si="38"/>
        <v>130000</v>
      </c>
      <c r="K48" s="106">
        <f t="shared" si="39"/>
        <v>4999.9999999999991</v>
      </c>
      <c r="L48" s="103">
        <v>155000</v>
      </c>
      <c r="M48" s="103">
        <v>170000</v>
      </c>
      <c r="N48" s="105">
        <f t="shared" si="40"/>
        <v>162500</v>
      </c>
      <c r="O48" s="106">
        <f t="shared" si="41"/>
        <v>7499.9999999999991</v>
      </c>
      <c r="P48" s="103">
        <v>122500</v>
      </c>
      <c r="Q48" s="103">
        <v>127500</v>
      </c>
      <c r="R48" s="105">
        <f t="shared" si="42"/>
        <v>125000</v>
      </c>
      <c r="S48" s="106">
        <f t="shared" si="43"/>
        <v>2499.9999999999995</v>
      </c>
      <c r="T48" s="103">
        <v>175000</v>
      </c>
      <c r="U48" s="103">
        <v>157500</v>
      </c>
      <c r="V48" s="105">
        <f t="shared" si="44"/>
        <v>166250</v>
      </c>
      <c r="W48" s="106">
        <f t="shared" si="45"/>
        <v>8749.9999999999982</v>
      </c>
      <c r="X48" s="103">
        <v>115000</v>
      </c>
      <c r="Y48" s="103">
        <v>137500</v>
      </c>
      <c r="Z48" s="105">
        <f t="shared" si="46"/>
        <v>126250</v>
      </c>
      <c r="AA48" s="106">
        <f t="shared" si="47"/>
        <v>11249.999999999998</v>
      </c>
      <c r="AB48" s="103">
        <v>145000</v>
      </c>
      <c r="AC48" s="103">
        <v>132500</v>
      </c>
      <c r="AD48" s="105">
        <f t="shared" si="48"/>
        <v>138750</v>
      </c>
      <c r="AE48" s="106">
        <f t="shared" si="49"/>
        <v>6250</v>
      </c>
      <c r="AF48" s="103">
        <v>65000</v>
      </c>
      <c r="AG48" s="103">
        <v>85000</v>
      </c>
      <c r="AH48" s="105">
        <f t="shared" si="50"/>
        <v>75000</v>
      </c>
      <c r="AI48" s="107">
        <f t="shared" si="51"/>
        <v>9999.9999999999982</v>
      </c>
    </row>
  </sheetData>
  <mergeCells count="46">
    <mergeCell ref="N17:O17"/>
    <mergeCell ref="D40:G40"/>
    <mergeCell ref="AB40:AE40"/>
    <mergeCell ref="AF40:AI40"/>
    <mergeCell ref="H40:K40"/>
    <mergeCell ref="L40:O40"/>
    <mergeCell ref="P40:S40"/>
    <mergeCell ref="T40:W40"/>
    <mergeCell ref="X40:AA40"/>
    <mergeCell ref="J17:K17"/>
    <mergeCell ref="D17:E17"/>
    <mergeCell ref="H17:I17"/>
    <mergeCell ref="F17:G17"/>
    <mergeCell ref="L17:M17"/>
    <mergeCell ref="P17:Q17"/>
    <mergeCell ref="R17:S17"/>
    <mergeCell ref="AD5:AE5"/>
    <mergeCell ref="AB5:AC5"/>
    <mergeCell ref="Z5:AA5"/>
    <mergeCell ref="X5:Y5"/>
    <mergeCell ref="X16:AA16"/>
    <mergeCell ref="T17:U17"/>
    <mergeCell ref="V17:W17"/>
    <mergeCell ref="AH17:AI17"/>
    <mergeCell ref="AB16:AE16"/>
    <mergeCell ref="AF16:AI16"/>
    <mergeCell ref="X17:Y17"/>
    <mergeCell ref="Z17:AA17"/>
    <mergeCell ref="AB17:AC17"/>
    <mergeCell ref="AD17:AE17"/>
    <mergeCell ref="AF17:AG17"/>
    <mergeCell ref="F5:G5"/>
    <mergeCell ref="D5:E5"/>
    <mergeCell ref="D16:G16"/>
    <mergeCell ref="H16:K16"/>
    <mergeCell ref="V5:W5"/>
    <mergeCell ref="T5:U5"/>
    <mergeCell ref="R5:S5"/>
    <mergeCell ref="P5:Q5"/>
    <mergeCell ref="N5:O5"/>
    <mergeCell ref="L5:M5"/>
    <mergeCell ref="L16:O16"/>
    <mergeCell ref="P16:S16"/>
    <mergeCell ref="T16:W16"/>
    <mergeCell ref="J5:K5"/>
    <mergeCell ref="H5:I5"/>
  </mergeCells>
  <pageMargins left="0.7" right="0.7" top="0.75" bottom="0.75" header="0.3" footer="0.3"/>
  <pageSetup paperSize="9" orientation="portrait" r:id="rId1"/>
  <ignoredErrors>
    <ignoredError sqref="F30:G38 F42:G48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BD01-4814-44EC-8984-2A299AEE0CC9}">
  <dimension ref="A1:L14"/>
  <sheetViews>
    <sheetView workbookViewId="0">
      <selection activeCell="B3" sqref="B3"/>
    </sheetView>
  </sheetViews>
  <sheetFormatPr defaultRowHeight="14.4" x14ac:dyDescent="0.3"/>
  <cols>
    <col min="1" max="1" width="38" bestFit="1" customWidth="1"/>
    <col min="2" max="2" width="10" bestFit="1" customWidth="1"/>
    <col min="3" max="3" width="11.109375" bestFit="1" customWidth="1"/>
    <col min="4" max="4" width="9" customWidth="1"/>
    <col min="5" max="5" width="10.109375" bestFit="1" customWidth="1"/>
    <col min="8" max="8" width="38" bestFit="1" customWidth="1"/>
    <col min="9" max="9" width="8.77734375" bestFit="1" customWidth="1"/>
    <col min="10" max="10" width="10.21875" bestFit="1" customWidth="1"/>
    <col min="11" max="11" width="8.109375" bestFit="1" customWidth="1"/>
    <col min="12" max="12" width="9.109375" bestFit="1" customWidth="1"/>
  </cols>
  <sheetData>
    <row r="1" spans="1:12" x14ac:dyDescent="0.3">
      <c r="A1" s="1" t="s">
        <v>221</v>
      </c>
    </row>
    <row r="3" spans="1:12" x14ac:dyDescent="0.3">
      <c r="A3" t="s">
        <v>99</v>
      </c>
      <c r="H3" t="s">
        <v>100</v>
      </c>
    </row>
    <row r="5" spans="1:12" x14ac:dyDescent="0.3">
      <c r="A5" s="131" t="s">
        <v>74</v>
      </c>
      <c r="B5" s="135" t="s">
        <v>93</v>
      </c>
      <c r="C5" s="135" t="s">
        <v>94</v>
      </c>
      <c r="D5" s="135" t="s">
        <v>95</v>
      </c>
      <c r="E5" s="135" t="s">
        <v>96</v>
      </c>
      <c r="H5" s="134" t="s">
        <v>74</v>
      </c>
      <c r="I5" s="135" t="s">
        <v>93</v>
      </c>
      <c r="J5" s="135" t="s">
        <v>94</v>
      </c>
      <c r="K5" s="135" t="s">
        <v>95</v>
      </c>
      <c r="L5" s="135" t="s">
        <v>96</v>
      </c>
    </row>
    <row r="6" spans="1:12" x14ac:dyDescent="0.3">
      <c r="A6" s="137">
        <v>0</v>
      </c>
      <c r="B6" s="132">
        <v>100000</v>
      </c>
      <c r="C6" s="132">
        <v>100000</v>
      </c>
      <c r="D6" s="132"/>
      <c r="E6" s="132"/>
      <c r="H6" s="136">
        <v>0</v>
      </c>
      <c r="I6" s="132">
        <v>100000</v>
      </c>
      <c r="J6" s="132">
        <v>100000</v>
      </c>
      <c r="K6" s="132"/>
      <c r="L6" s="132"/>
    </row>
    <row r="7" spans="1:12" x14ac:dyDescent="0.3">
      <c r="A7" s="137">
        <v>8</v>
      </c>
      <c r="B7" s="132">
        <v>410000</v>
      </c>
      <c r="C7" s="132">
        <v>120000</v>
      </c>
      <c r="D7" s="132">
        <v>60000</v>
      </c>
      <c r="E7" s="132"/>
      <c r="H7" s="136">
        <v>8</v>
      </c>
      <c r="I7" s="132">
        <v>300000</v>
      </c>
      <c r="J7" s="132">
        <v>110000</v>
      </c>
      <c r="K7" s="132">
        <v>55000</v>
      </c>
      <c r="L7" s="132"/>
    </row>
    <row r="8" spans="1:12" x14ac:dyDescent="0.3">
      <c r="A8" s="137">
        <v>24</v>
      </c>
      <c r="B8" s="132">
        <v>2560000</v>
      </c>
      <c r="C8" s="132" t="s">
        <v>97</v>
      </c>
      <c r="D8" s="132">
        <v>10000</v>
      </c>
      <c r="E8" s="132"/>
      <c r="H8" s="136">
        <v>24</v>
      </c>
      <c r="I8" s="132">
        <v>1900000</v>
      </c>
      <c r="J8" s="132" t="s">
        <v>97</v>
      </c>
      <c r="K8" s="132">
        <v>10000</v>
      </c>
      <c r="L8" s="132"/>
    </row>
    <row r="9" spans="1:12" x14ac:dyDescent="0.3">
      <c r="A9" s="137">
        <v>48</v>
      </c>
      <c r="B9" s="132">
        <v>7750000</v>
      </c>
      <c r="C9" s="132" t="s">
        <v>97</v>
      </c>
      <c r="D9" s="132">
        <v>40000</v>
      </c>
      <c r="E9" s="132" t="s">
        <v>97</v>
      </c>
      <c r="H9" s="136">
        <v>48</v>
      </c>
      <c r="I9" s="132">
        <v>6250000</v>
      </c>
      <c r="J9" s="132" t="s">
        <v>97</v>
      </c>
      <c r="K9" s="132">
        <v>10000</v>
      </c>
      <c r="L9" s="132" t="s">
        <v>97</v>
      </c>
    </row>
    <row r="10" spans="1:12" x14ac:dyDescent="0.3">
      <c r="A10" s="137">
        <v>72</v>
      </c>
      <c r="B10" s="132">
        <v>3250000</v>
      </c>
      <c r="C10" s="132" t="s">
        <v>97</v>
      </c>
      <c r="D10" s="132">
        <v>600000</v>
      </c>
      <c r="E10" s="132">
        <v>20000</v>
      </c>
      <c r="H10" s="136">
        <v>72</v>
      </c>
      <c r="I10" s="132">
        <v>2500000</v>
      </c>
      <c r="J10" s="132" t="s">
        <v>97</v>
      </c>
      <c r="K10" s="132">
        <v>10000</v>
      </c>
      <c r="L10" s="132" t="s">
        <v>97</v>
      </c>
    </row>
    <row r="11" spans="1:12" x14ac:dyDescent="0.3">
      <c r="A11" s="137">
        <v>96</v>
      </c>
      <c r="B11" s="132">
        <v>2980000</v>
      </c>
      <c r="C11" s="132">
        <v>10000</v>
      </c>
      <c r="D11" s="132">
        <v>3800000</v>
      </c>
      <c r="E11" s="132">
        <v>40000</v>
      </c>
      <c r="H11" s="136">
        <v>96</v>
      </c>
      <c r="I11" s="132">
        <v>600000</v>
      </c>
      <c r="J11" s="132" t="s">
        <v>97</v>
      </c>
      <c r="K11" s="132">
        <v>30000</v>
      </c>
      <c r="L11" s="132" t="s">
        <v>97</v>
      </c>
    </row>
    <row r="12" spans="1:12" x14ac:dyDescent="0.3">
      <c r="A12" s="137">
        <v>120</v>
      </c>
      <c r="B12" s="132">
        <v>90000</v>
      </c>
      <c r="C12" s="132">
        <v>30000</v>
      </c>
      <c r="D12" s="132">
        <v>1300000</v>
      </c>
      <c r="E12" s="132">
        <v>280000</v>
      </c>
      <c r="H12" s="136">
        <v>120</v>
      </c>
      <c r="I12" s="132">
        <v>50000</v>
      </c>
      <c r="J12" s="132" t="s">
        <v>97</v>
      </c>
      <c r="K12" s="132">
        <v>430000</v>
      </c>
      <c r="L12" s="132" t="s">
        <v>97</v>
      </c>
    </row>
    <row r="13" spans="1:12" x14ac:dyDescent="0.3">
      <c r="A13" s="133"/>
      <c r="B13" s="133"/>
      <c r="C13" s="133"/>
      <c r="D13" s="133"/>
      <c r="E13" s="133"/>
    </row>
    <row r="14" spans="1:12" x14ac:dyDescent="0.3">
      <c r="A14" t="s">
        <v>98</v>
      </c>
      <c r="H14" t="s">
        <v>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</vt:i4>
      </vt:variant>
    </vt:vector>
  </HeadingPairs>
  <TitlesOfParts>
    <vt:vector size="15" baseType="lpstr">
      <vt:lpstr>Table 1</vt:lpstr>
      <vt:lpstr>Table 2</vt:lpstr>
      <vt:lpstr>Figure 3</vt:lpstr>
      <vt:lpstr>Figure 4</vt:lpstr>
      <vt:lpstr>Table 3 &amp; Figure 5</vt:lpstr>
      <vt:lpstr>Figure 6</vt:lpstr>
      <vt:lpstr>Figure 7</vt:lpstr>
      <vt:lpstr>Suppl. Figure S1</vt:lpstr>
      <vt:lpstr>Suppl. Figure S2</vt:lpstr>
      <vt:lpstr>Suppl. Table S1</vt:lpstr>
      <vt:lpstr>Suppl. Table S2</vt:lpstr>
      <vt:lpstr>Suppl. Figure S4</vt:lpstr>
      <vt:lpstr>Suppl. Figure S5</vt:lpstr>
      <vt:lpstr>Suppl. Figure S7</vt:lpstr>
      <vt:lpstr>'Suppl. Table S1'!_Toc19128119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Hulpia</dc:creator>
  <cp:lastModifiedBy>Fabian Hulpia</cp:lastModifiedBy>
  <dcterms:created xsi:type="dcterms:W3CDTF">2019-06-30T11:40:14Z</dcterms:created>
  <dcterms:modified xsi:type="dcterms:W3CDTF">2019-09-11T19:18:57Z</dcterms:modified>
</cp:coreProperties>
</file>