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917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wangpc/Documents/projects/OSK/manuscript/NC final submission/Raw Data/"/>
    </mc:Choice>
  </mc:AlternateContent>
  <xr:revisionPtr revIDLastSave="0" documentId="13_ncr:1_{79B92CDD-6638-F24B-8E0C-A63135D11DAE}" xr6:coauthVersionLast="45" xr6:coauthVersionMax="45" xr10:uidLastSave="{00000000-0000-0000-0000-000000000000}"/>
  <bookViews>
    <workbookView xWindow="0" yWindow="460" windowWidth="28800" windowHeight="16580" activeTab="10" xr2:uid="{95F04FC4-77DE-4C42-8A71-E934B9EEFA4B}"/>
  </bookViews>
  <sheets>
    <sheet name="Fig 1" sheetId="16" r:id="rId1"/>
    <sheet name="Fig 3" sheetId="17" r:id="rId2"/>
    <sheet name="Fig 4" sheetId="8" r:id="rId3"/>
    <sheet name="Fig 5" sheetId="2" r:id="rId4"/>
    <sheet name="Fig S2" sheetId="20" r:id="rId5"/>
    <sheet name="Fig S4" sheetId="10" r:id="rId6"/>
    <sheet name="Fig S6" sheetId="15" r:id="rId7"/>
    <sheet name="Fig S7" sheetId="21" r:id="rId8"/>
    <sheet name="Fig S8" sheetId="22" r:id="rId9"/>
    <sheet name="Fig S9" sheetId="14" r:id="rId10"/>
    <sheet name="Fig S10" sheetId="23" r:id="rId1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J5" i="8" l="1"/>
  <c r="M54" i="15"/>
  <c r="L54" i="15"/>
  <c r="K54" i="15"/>
  <c r="M53" i="15"/>
  <c r="L53" i="15"/>
  <c r="K53" i="15"/>
  <c r="M52" i="15"/>
  <c r="L52" i="15"/>
  <c r="K52" i="15"/>
  <c r="M51" i="15"/>
  <c r="L51" i="15"/>
  <c r="K51" i="15"/>
  <c r="M50" i="15"/>
  <c r="L50" i="15"/>
  <c r="K50" i="15"/>
  <c r="M49" i="15"/>
  <c r="L49" i="15"/>
  <c r="K49" i="15"/>
  <c r="M48" i="15"/>
  <c r="L48" i="15"/>
  <c r="K48" i="15"/>
  <c r="M47" i="15"/>
  <c r="L47" i="15"/>
  <c r="K47" i="15"/>
  <c r="M46" i="15"/>
  <c r="L46" i="15"/>
  <c r="K46" i="15"/>
  <c r="M45" i="15"/>
  <c r="L45" i="15"/>
  <c r="K45" i="15"/>
  <c r="J54" i="15"/>
  <c r="I54" i="15"/>
  <c r="H54" i="15"/>
  <c r="J53" i="15"/>
  <c r="I53" i="15"/>
  <c r="H53" i="15"/>
  <c r="J52" i="15"/>
  <c r="I52" i="15"/>
  <c r="H52" i="15"/>
  <c r="J51" i="15"/>
  <c r="I51" i="15"/>
  <c r="H51" i="15"/>
  <c r="J50" i="15"/>
  <c r="I50" i="15"/>
  <c r="H50" i="15"/>
  <c r="J49" i="15"/>
  <c r="I49" i="15"/>
  <c r="H49" i="15"/>
  <c r="J48" i="15"/>
  <c r="I48" i="15"/>
  <c r="H48" i="15"/>
  <c r="J47" i="15"/>
  <c r="I47" i="15"/>
  <c r="H47" i="15"/>
  <c r="J46" i="15"/>
  <c r="I46" i="15"/>
  <c r="H46" i="15"/>
  <c r="J45" i="15"/>
  <c r="I45" i="15"/>
  <c r="H45" i="15"/>
  <c r="G54" i="15"/>
  <c r="G53" i="15"/>
  <c r="G52" i="15"/>
  <c r="G51" i="15"/>
  <c r="G50" i="15"/>
  <c r="G49" i="15"/>
  <c r="G48" i="15"/>
  <c r="G47" i="15"/>
  <c r="G46" i="15"/>
  <c r="G45" i="15"/>
  <c r="F54" i="15"/>
  <c r="F53" i="15"/>
  <c r="F52" i="15"/>
  <c r="F51" i="15"/>
  <c r="F50" i="15"/>
  <c r="F49" i="15"/>
  <c r="F48" i="15"/>
  <c r="F47" i="15"/>
  <c r="F46" i="15"/>
  <c r="F45" i="15"/>
  <c r="E54" i="15"/>
  <c r="E53" i="15"/>
  <c r="E52" i="15"/>
  <c r="E51" i="15"/>
  <c r="E50" i="15"/>
  <c r="E49" i="15"/>
  <c r="E48" i="15"/>
  <c r="E47" i="15"/>
  <c r="E46" i="15"/>
  <c r="E45" i="15"/>
  <c r="G32" i="14"/>
  <c r="F32" i="14"/>
  <c r="E32" i="14"/>
  <c r="D32" i="14"/>
  <c r="C32" i="14"/>
  <c r="B32" i="14"/>
  <c r="G31" i="14"/>
  <c r="F31" i="14"/>
  <c r="E31" i="14"/>
  <c r="D31" i="14"/>
  <c r="C31" i="14"/>
  <c r="B31" i="14"/>
  <c r="G30" i="14"/>
  <c r="F30" i="14"/>
  <c r="E30" i="14"/>
  <c r="D30" i="14"/>
  <c r="C30" i="14"/>
  <c r="B30" i="14"/>
  <c r="G29" i="14"/>
  <c r="F29" i="14"/>
  <c r="E29" i="14"/>
  <c r="D29" i="14"/>
  <c r="C29" i="14"/>
  <c r="B29" i="14"/>
  <c r="G14" i="14"/>
  <c r="G13" i="14"/>
  <c r="G12" i="14"/>
  <c r="G11" i="14"/>
  <c r="G15" i="14" s="1"/>
  <c r="F14" i="14"/>
  <c r="F13" i="14"/>
  <c r="F12" i="14"/>
  <c r="F11" i="14"/>
  <c r="E14" i="14"/>
  <c r="E13" i="14"/>
  <c r="E12" i="14"/>
  <c r="E11" i="14"/>
  <c r="F15" i="14" s="1"/>
  <c r="D14" i="14"/>
  <c r="D13" i="14"/>
  <c r="D12" i="14"/>
  <c r="D11" i="14"/>
  <c r="C14" i="14"/>
  <c r="C13" i="14"/>
  <c r="C12" i="14"/>
  <c r="C11" i="14"/>
  <c r="B14" i="14"/>
  <c r="B13" i="14"/>
  <c r="B12" i="14"/>
  <c r="B11" i="14"/>
  <c r="B12" i="10"/>
  <c r="C12" i="10"/>
  <c r="D12" i="10"/>
  <c r="E12" i="10"/>
  <c r="G12" i="10" s="1"/>
  <c r="F12" i="10"/>
  <c r="B13" i="10"/>
  <c r="C13" i="10"/>
  <c r="D13" i="10"/>
  <c r="E13" i="10"/>
  <c r="F13" i="10"/>
  <c r="B14" i="10"/>
  <c r="G14" i="10" s="1"/>
  <c r="C14" i="10"/>
  <c r="D14" i="10"/>
  <c r="E14" i="10"/>
  <c r="F14" i="10"/>
  <c r="B15" i="10"/>
  <c r="C15" i="10"/>
  <c r="D15" i="10"/>
  <c r="E15" i="10"/>
  <c r="F15" i="10"/>
  <c r="B16" i="10"/>
  <c r="C16" i="10"/>
  <c r="D16" i="10"/>
  <c r="E16" i="10"/>
  <c r="F16" i="10"/>
  <c r="C11" i="10"/>
  <c r="D11" i="10"/>
  <c r="E11" i="10"/>
  <c r="F11" i="10"/>
  <c r="B11" i="10"/>
  <c r="G11" i="10" s="1"/>
  <c r="G4" i="10"/>
  <c r="G5" i="10"/>
  <c r="G6" i="10"/>
  <c r="G7" i="10"/>
  <c r="G8" i="10"/>
  <c r="G3" i="10"/>
  <c r="G15" i="10" l="1"/>
  <c r="G16" i="10"/>
  <c r="G13" i="10"/>
  <c r="L133" i="14"/>
  <c r="K133" i="14"/>
  <c r="L132" i="14"/>
  <c r="K132" i="14"/>
  <c r="L131" i="14"/>
  <c r="K131" i="14"/>
  <c r="L125" i="14"/>
  <c r="K125" i="14"/>
  <c r="L124" i="14"/>
  <c r="K124" i="14"/>
  <c r="L123" i="14"/>
  <c r="K123" i="14"/>
  <c r="L117" i="14"/>
  <c r="K117" i="14"/>
  <c r="L116" i="14"/>
  <c r="K116" i="14"/>
  <c r="L115" i="14"/>
  <c r="K115" i="14"/>
  <c r="L109" i="14"/>
  <c r="K109" i="14"/>
  <c r="L108" i="14"/>
  <c r="K108" i="14"/>
  <c r="L107" i="14"/>
  <c r="K107" i="14"/>
  <c r="G33" i="14"/>
  <c r="M40" i="15"/>
  <c r="M55" i="15" s="1"/>
  <c r="L40" i="15"/>
  <c r="L55" i="15" s="1"/>
  <c r="K40" i="15"/>
  <c r="K55" i="15" s="1"/>
  <c r="J40" i="15"/>
  <c r="J55" i="15" s="1"/>
  <c r="J56" i="15" s="1"/>
  <c r="I40" i="15"/>
  <c r="I55" i="15" s="1"/>
  <c r="I56" i="15" s="1"/>
  <c r="H40" i="15"/>
  <c r="H55" i="15" s="1"/>
  <c r="G40" i="15"/>
  <c r="G55" i="15" s="1"/>
  <c r="F40" i="15"/>
  <c r="F55" i="15" s="1"/>
  <c r="E40" i="15"/>
  <c r="E55" i="15" s="1"/>
  <c r="D40" i="15"/>
  <c r="C40" i="15"/>
  <c r="B40" i="15"/>
  <c r="E23" i="15"/>
  <c r="E21" i="15"/>
  <c r="M111" i="2"/>
  <c r="L111" i="2"/>
  <c r="M110" i="2"/>
  <c r="L110" i="2"/>
  <c r="M109" i="2"/>
  <c r="L109" i="2"/>
  <c r="M103" i="2"/>
  <c r="L103" i="2"/>
  <c r="M102" i="2"/>
  <c r="L102" i="2"/>
  <c r="M101" i="2"/>
  <c r="L101" i="2"/>
  <c r="M95" i="2"/>
  <c r="L95" i="2"/>
  <c r="M94" i="2"/>
  <c r="L94" i="2"/>
  <c r="M93" i="2"/>
  <c r="L93" i="2"/>
  <c r="F56" i="15" l="1"/>
  <c r="G56" i="15"/>
  <c r="L56" i="15"/>
  <c r="M56" i="15"/>
  <c r="C41" i="15"/>
  <c r="G41" i="15"/>
  <c r="K41" i="15"/>
  <c r="D41" i="15"/>
  <c r="H41" i="15"/>
  <c r="L41" i="15"/>
  <c r="E41" i="15"/>
  <c r="I41" i="15"/>
  <c r="M41" i="15"/>
  <c r="B41" i="15"/>
  <c r="F41" i="15"/>
  <c r="J41" i="15"/>
  <c r="N3" i="2"/>
  <c r="I6" i="8"/>
  <c r="I5" i="8"/>
  <c r="I4" i="8"/>
  <c r="E5" i="8"/>
  <c r="E6" i="8"/>
  <c r="E4" i="8"/>
  <c r="C12" i="15" l="1"/>
  <c r="D12" i="15"/>
  <c r="E12" i="15"/>
  <c r="F12" i="15"/>
  <c r="G12" i="15"/>
  <c r="B12" i="15"/>
  <c r="C11" i="15"/>
  <c r="D11" i="15"/>
  <c r="E11" i="15"/>
  <c r="F11" i="15"/>
  <c r="G11" i="15"/>
  <c r="B11" i="15"/>
  <c r="E10" i="15"/>
  <c r="F10" i="15"/>
  <c r="G10" i="15"/>
  <c r="C10" i="15"/>
  <c r="D10" i="15"/>
  <c r="B10" i="15"/>
  <c r="I12" i="15" l="1"/>
  <c r="I11" i="15"/>
  <c r="H12" i="10"/>
  <c r="H15" i="10"/>
  <c r="H14" i="10"/>
  <c r="H13" i="10"/>
  <c r="H16" i="10"/>
  <c r="K6" i="8" l="1"/>
  <c r="K5" i="8"/>
  <c r="J6" i="8"/>
  <c r="M35" i="2"/>
  <c r="M34" i="2"/>
  <c r="M33" i="2"/>
  <c r="M32" i="2"/>
  <c r="M31" i="2"/>
  <c r="M28" i="2"/>
  <c r="M27" i="2"/>
  <c r="M26" i="2"/>
  <c r="M25" i="2"/>
  <c r="M24" i="2"/>
  <c r="M21" i="2"/>
  <c r="M20" i="2"/>
  <c r="M19" i="2"/>
  <c r="M18" i="2"/>
  <c r="M17" i="2"/>
  <c r="M14" i="2"/>
  <c r="M13" i="2"/>
  <c r="M12" i="2"/>
  <c r="M11" i="2"/>
  <c r="M10" i="2"/>
  <c r="M7" i="2"/>
  <c r="N7" i="2" l="1"/>
  <c r="N6" i="2"/>
  <c r="N5" i="2"/>
  <c r="N4" i="2"/>
  <c r="M6" i="2" l="1"/>
  <c r="M5" i="2"/>
  <c r="M4" i="2"/>
  <c r="M3" i="2"/>
  <c r="L35" i="2"/>
  <c r="L34" i="2"/>
  <c r="L33" i="2"/>
  <c r="L32" i="2"/>
  <c r="L31" i="2"/>
  <c r="L28" i="2"/>
  <c r="L27" i="2"/>
  <c r="L26" i="2"/>
  <c r="L25" i="2"/>
  <c r="L24" i="2"/>
  <c r="L21" i="2"/>
  <c r="L20" i="2"/>
  <c r="L19" i="2"/>
  <c r="L18" i="2"/>
  <c r="L17" i="2"/>
  <c r="L14" i="2"/>
  <c r="L13" i="2"/>
  <c r="L12" i="2"/>
  <c r="L11" i="2"/>
  <c r="L10" i="2"/>
  <c r="L7" i="2"/>
  <c r="L6" i="2"/>
  <c r="L5" i="2"/>
  <c r="L4" i="2"/>
  <c r="L3" i="2"/>
  <c r="K35" i="2"/>
  <c r="K34" i="2"/>
  <c r="K33" i="2"/>
  <c r="K32" i="2"/>
  <c r="K31" i="2"/>
  <c r="K28" i="2"/>
  <c r="K27" i="2"/>
  <c r="K26" i="2"/>
  <c r="K25" i="2"/>
  <c r="K24" i="2"/>
  <c r="K21" i="2"/>
  <c r="K20" i="2"/>
  <c r="K19" i="2"/>
  <c r="K18" i="2"/>
  <c r="K17" i="2"/>
  <c r="K14" i="2"/>
  <c r="K13" i="2"/>
  <c r="K12" i="2"/>
  <c r="K11" i="2"/>
  <c r="K10" i="2"/>
  <c r="K7" i="2"/>
  <c r="K6" i="2"/>
  <c r="K5" i="2"/>
  <c r="K4" i="2"/>
  <c r="K3" i="2"/>
  <c r="J35" i="2"/>
  <c r="J34" i="2"/>
  <c r="J33" i="2"/>
  <c r="J32" i="2"/>
  <c r="J31" i="2"/>
  <c r="J28" i="2"/>
  <c r="J27" i="2"/>
  <c r="J26" i="2"/>
  <c r="J25" i="2"/>
  <c r="J24" i="2"/>
  <c r="J21" i="2"/>
  <c r="J20" i="2"/>
  <c r="J19" i="2"/>
  <c r="J18" i="2"/>
  <c r="J17" i="2"/>
  <c r="J14" i="2"/>
  <c r="J13" i="2"/>
  <c r="J12" i="2"/>
  <c r="J11" i="2"/>
  <c r="J10" i="2"/>
  <c r="J7" i="2"/>
  <c r="J6" i="2"/>
  <c r="J5" i="2"/>
  <c r="J4" i="2"/>
  <c r="J3" i="2"/>
  <c r="K22" i="2" l="1"/>
  <c r="L15" i="2"/>
  <c r="N36" i="2"/>
  <c r="M36" i="2"/>
  <c r="K29" i="2"/>
  <c r="L22" i="2"/>
  <c r="N22" i="2"/>
  <c r="M22" i="2"/>
  <c r="N29" i="2"/>
  <c r="M29" i="2"/>
  <c r="N15" i="2"/>
  <c r="M15" i="2"/>
  <c r="K36" i="2"/>
  <c r="L29" i="2"/>
  <c r="K15" i="2"/>
  <c r="L36" i="2"/>
</calcChain>
</file>

<file path=xl/sharedStrings.xml><?xml version="1.0" encoding="utf-8"?>
<sst xmlns="http://schemas.openxmlformats.org/spreadsheetml/2006/main" count="360" uniqueCount="115">
  <si>
    <t>Col-0</t>
    <phoneticPr fontId="1" type="noConversion"/>
  </si>
  <si>
    <t>0h</t>
    <phoneticPr fontId="1" type="noConversion"/>
  </si>
  <si>
    <t>30min</t>
    <phoneticPr fontId="1" type="noConversion"/>
  </si>
  <si>
    <t>60min</t>
    <phoneticPr fontId="1" type="noConversion"/>
  </si>
  <si>
    <t>90min</t>
    <phoneticPr fontId="1" type="noConversion"/>
  </si>
  <si>
    <t>120min</t>
    <phoneticPr fontId="1" type="noConversion"/>
  </si>
  <si>
    <t>T.TEST</t>
  </si>
  <si>
    <t>Fig. 5c. water loss assay</t>
  </si>
  <si>
    <t>RAB18</t>
  </si>
  <si>
    <t>WT</t>
  </si>
  <si>
    <t>Mannitol</t>
  </si>
  <si>
    <t>ABA</t>
  </si>
  <si>
    <t>Col-0</t>
  </si>
  <si>
    <t>OK130-null</t>
  </si>
  <si>
    <t>OK-quatdec</t>
  </si>
  <si>
    <t>rep1</t>
  </si>
  <si>
    <t>rep2</t>
  </si>
  <si>
    <t>rep3</t>
  </si>
  <si>
    <t>RD29B</t>
  </si>
  <si>
    <t>COR15A</t>
  </si>
  <si>
    <t>t-test_null_/Col-0</t>
  </si>
  <si>
    <t>t-test_quatdec/Col-0</t>
  </si>
  <si>
    <t>Fig 5f</t>
  </si>
  <si>
    <t>Fig S9g</t>
  </si>
  <si>
    <t>ABF4</t>
  </si>
  <si>
    <t>ABF2</t>
  </si>
  <si>
    <t>CBF1</t>
  </si>
  <si>
    <t>DREB2A</t>
  </si>
  <si>
    <t>control</t>
  </si>
  <si>
    <t>PEG</t>
  </si>
  <si>
    <t>OK130-weak</t>
  </si>
  <si>
    <t>T.TEST_M_con/WT_con</t>
  </si>
  <si>
    <t>T.TEST_m_PEG/WT_PEG</t>
  </si>
  <si>
    <t>OK100-quin</t>
  </si>
  <si>
    <t>M14-1</t>
  </si>
  <si>
    <t>M15-4</t>
  </si>
  <si>
    <t>Percentage</t>
  </si>
  <si>
    <t>COL-0_con</t>
  </si>
  <si>
    <t>T7_con</t>
  </si>
  <si>
    <t>C1_con</t>
  </si>
  <si>
    <t>col0_NaCl</t>
  </si>
  <si>
    <t>t7_NaCl</t>
  </si>
  <si>
    <t>c1_NaCl</t>
  </si>
  <si>
    <t>col0_man</t>
  </si>
  <si>
    <t>t7_man</t>
  </si>
  <si>
    <t>c1_man</t>
  </si>
  <si>
    <t>col0_PEG</t>
  </si>
  <si>
    <t>t7_PEG</t>
  </si>
  <si>
    <t>c1_PEG</t>
  </si>
  <si>
    <t>repeat1</t>
    <phoneticPr fontId="1" type="noConversion"/>
  </si>
  <si>
    <t>repeat2</t>
  </si>
  <si>
    <t>repeat3</t>
  </si>
  <si>
    <t>Col</t>
    <phoneticPr fontId="1" type="noConversion"/>
  </si>
  <si>
    <t>Col+NaCl</t>
    <phoneticPr fontId="1" type="noConversion"/>
  </si>
  <si>
    <t>C1</t>
    <phoneticPr fontId="1" type="noConversion"/>
  </si>
  <si>
    <t>C1+NaCl</t>
    <phoneticPr fontId="1" type="noConversion"/>
  </si>
  <si>
    <t>m14</t>
    <phoneticPr fontId="1" type="noConversion"/>
  </si>
  <si>
    <t>m14+NaCl</t>
    <phoneticPr fontId="1" type="noConversion"/>
  </si>
  <si>
    <t>Percent</t>
  </si>
  <si>
    <t>Fig 4c</t>
  </si>
  <si>
    <t>AVERAGE</t>
  </si>
  <si>
    <t>snrk2-triple</t>
  </si>
  <si>
    <t>OK130-nll</t>
  </si>
  <si>
    <t>Fig S4a</t>
  </si>
  <si>
    <t>seedling 1</t>
  </si>
  <si>
    <t>rep4</t>
  </si>
  <si>
    <t>rep5</t>
  </si>
  <si>
    <t>Fig S6a</t>
  </si>
  <si>
    <t>Fig S6b</t>
  </si>
  <si>
    <t>seedling 2</t>
  </si>
  <si>
    <t>seedling 3</t>
  </si>
  <si>
    <t>seedling 4</t>
  </si>
  <si>
    <t>seedling 5</t>
  </si>
  <si>
    <t>seedling 6</t>
  </si>
  <si>
    <t>seedling 7</t>
  </si>
  <si>
    <t>seedling 8</t>
  </si>
  <si>
    <t>seedling 9</t>
  </si>
  <si>
    <t>seedling 10</t>
  </si>
  <si>
    <t>seedling 11</t>
  </si>
  <si>
    <t>Pentage</t>
  </si>
  <si>
    <t>Fig s6d</t>
  </si>
  <si>
    <t>cotrol</t>
  </si>
  <si>
    <t>rep1(64 seeds)</t>
  </si>
  <si>
    <t>rep2(64 seeds)</t>
  </si>
  <si>
    <t>rep3((25 seeds)</t>
  </si>
  <si>
    <t>rep4(25 seeds)</t>
  </si>
  <si>
    <t>OK-quatdedc</t>
  </si>
  <si>
    <t>Fig S9a. Gemination</t>
  </si>
  <si>
    <t>Fig s9b</t>
  </si>
  <si>
    <t>Fig 4d upper panel</t>
  </si>
  <si>
    <t>Fig 4d bottom panel</t>
  </si>
  <si>
    <t>Fig 4e upper panel-left</t>
  </si>
  <si>
    <t>Fig 4e bottom panel</t>
  </si>
  <si>
    <t>Fig 5e upper panel</t>
  </si>
  <si>
    <t>Fig 5e bottom panel</t>
  </si>
  <si>
    <t>Fig 5d upper panel</t>
  </si>
  <si>
    <t>Fig 5d bottom panel</t>
  </si>
  <si>
    <t>Fig S2a</t>
  </si>
  <si>
    <t>Fig s2d</t>
  </si>
  <si>
    <t>Fig s2f</t>
  </si>
  <si>
    <t>Fig S7a</t>
  </si>
  <si>
    <t>Fig s7d upper panel</t>
  </si>
  <si>
    <t>Fig s7d bottom panel</t>
  </si>
  <si>
    <t>Fig S8f bottom panel</t>
  </si>
  <si>
    <t>Fig S8f upper panel</t>
  </si>
  <si>
    <t>Fig S9c upper panel</t>
  </si>
  <si>
    <t>Fig S9c bottom panel- left</t>
  </si>
  <si>
    <t>Fig S10</t>
  </si>
  <si>
    <t>Fig S9f top and middle panels</t>
  </si>
  <si>
    <t>Fig S9f bottom panels</t>
  </si>
  <si>
    <t>Fig 1a</t>
  </si>
  <si>
    <t>Fig 1b</t>
  </si>
  <si>
    <t>Fig 3c</t>
  </si>
  <si>
    <t>rep3(25 seeds)</t>
  </si>
  <si>
    <t>NaCl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</si>
</sst>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 x14ac:knownFonts="1">
    <font>
      <sz val="11"/>
      <color theme="1"/>
      <name val="Calibri"/>
      <family val="2"/>
      <charset val="134"/>
      <scheme val="minor"/>
    </font>
    <font>
      <sz val="9"/>
      <name val="Calibri"/>
      <family val="2"/>
      <charset val="134"/>
      <scheme val="minor"/>
    </font>
    <font>
      <sz val="12"/>
      <name val="Arial"/>
      <family val="2"/>
    </font>
    <font>
      <sz val="11"/>
      <color rgb="FF000000"/>
      <name val="Calibri"/>
      <family val="2"/>
      <scheme val="minor"/>
    </font>
    <font>
      <i/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i/>
      <sz val="11"/>
      <color theme="1"/>
      <name val="Calibri"/>
      <family val="3"/>
      <charset val="134"/>
      <scheme val="minor"/>
    </font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1"/>
      <color rgb="FF000000"/>
      <name val="Calibri"/>
      <family val="2"/>
      <charset val="134"/>
      <scheme val="minor"/>
    </font>
    <font>
      <sz val="8"/>
      <name val="Calibri"/>
      <family val="2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123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/>
    <xf numFmtId="0" fontId="2" fillId="0" borderId="0" xfId="0" applyFont="1" applyAlignment="1"/>
    <xf numFmtId="0" fontId="5" fillId="0" borderId="0" xfId="0" applyFont="1">
      <alignment vertical="center"/>
    </xf>
    <xf numFmtId="0" fontId="0" fillId="0" borderId="0" xfId="0" applyAlignment="1">
      <alignment horizontal="center"/>
    </xf>
    <xf numFmtId="0" fontId="0" fillId="0" borderId="0" xfId="0" applyAlignment="1">
      <alignment horizontal="center"/>
    </xf>
    <xf numFmtId="0" fontId="8" fillId="0" borderId="1" xfId="0" applyFont="1" applyBorder="1" applyAlignment="1"/>
    <xf numFmtId="0" fontId="8" fillId="0" borderId="3" xfId="0" applyFont="1" applyBorder="1" applyAlignment="1"/>
    <xf numFmtId="0" fontId="8" fillId="0" borderId="4" xfId="0" applyFont="1" applyBorder="1" applyAlignment="1"/>
    <xf numFmtId="0" fontId="8" fillId="0" borderId="5" xfId="0" applyFont="1" applyBorder="1" applyAlignment="1"/>
    <xf numFmtId="0" fontId="7" fillId="0" borderId="1" xfId="0" applyFont="1" applyBorder="1" applyAlignment="1">
      <alignment horizontal="center" vertical="center"/>
    </xf>
    <xf numFmtId="0" fontId="7" fillId="0" borderId="6" xfId="0" applyFont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0" fontId="7" fillId="0" borderId="8" xfId="0" applyFont="1" applyBorder="1">
      <alignment vertical="center"/>
    </xf>
    <xf numFmtId="0" fontId="7" fillId="0" borderId="9" xfId="0" applyFont="1" applyBorder="1">
      <alignment vertical="center"/>
    </xf>
    <xf numFmtId="0" fontId="8" fillId="0" borderId="10" xfId="0" applyFont="1" applyBorder="1" applyAlignment="1"/>
    <xf numFmtId="0" fontId="7" fillId="0" borderId="12" xfId="0" applyFont="1" applyBorder="1" applyAlignment="1">
      <alignment horizontal="center" vertical="center"/>
    </xf>
    <xf numFmtId="0" fontId="8" fillId="0" borderId="6" xfId="0" applyFont="1" applyBorder="1" applyAlignment="1"/>
    <xf numFmtId="0" fontId="8" fillId="0" borderId="7" xfId="0" applyFont="1" applyBorder="1" applyAlignment="1"/>
    <xf numFmtId="0" fontId="7" fillId="0" borderId="0" xfId="0" applyFont="1" applyBorder="1">
      <alignment vertical="center"/>
    </xf>
    <xf numFmtId="0" fontId="7" fillId="2" borderId="0" xfId="0" applyFont="1" applyFill="1" applyBorder="1">
      <alignment vertical="center"/>
    </xf>
    <xf numFmtId="0" fontId="7" fillId="0" borderId="11" xfId="0" applyFont="1" applyBorder="1">
      <alignment vertical="center"/>
    </xf>
    <xf numFmtId="0" fontId="8" fillId="0" borderId="15" xfId="0" applyFont="1" applyBorder="1" applyAlignment="1"/>
    <xf numFmtId="0" fontId="7" fillId="0" borderId="16" xfId="0" applyFont="1" applyBorder="1" applyAlignment="1">
      <alignment horizontal="center" vertical="center"/>
    </xf>
    <xf numFmtId="0" fontId="8" fillId="0" borderId="11" xfId="0" applyFont="1" applyBorder="1" applyAlignment="1"/>
    <xf numFmtId="0" fontId="8" fillId="0" borderId="12" xfId="0" applyFont="1" applyBorder="1" applyAlignment="1"/>
    <xf numFmtId="0" fontId="8" fillId="0" borderId="13" xfId="0" applyFont="1" applyBorder="1" applyAlignment="1"/>
    <xf numFmtId="0" fontId="5" fillId="0" borderId="0" xfId="0" applyFont="1" applyBorder="1">
      <alignment vertical="center"/>
    </xf>
    <xf numFmtId="0" fontId="0" fillId="0" borderId="2" xfId="0" applyBorder="1">
      <alignment vertical="center"/>
    </xf>
    <xf numFmtId="0" fontId="0" fillId="0" borderId="0" xfId="0" applyBorder="1">
      <alignment vertical="center"/>
    </xf>
    <xf numFmtId="0" fontId="0" fillId="0" borderId="14" xfId="0" applyBorder="1">
      <alignment vertical="center"/>
    </xf>
    <xf numFmtId="0" fontId="0" fillId="0" borderId="1" xfId="0" applyBorder="1">
      <alignment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/>
    <xf numFmtId="0" fontId="0" fillId="0" borderId="11" xfId="0" applyBorder="1">
      <alignment vertical="center"/>
    </xf>
    <xf numFmtId="0" fontId="0" fillId="0" borderId="12" xfId="0" applyBorder="1">
      <alignment vertical="center"/>
    </xf>
    <xf numFmtId="0" fontId="0" fillId="0" borderId="13" xfId="0" applyBorder="1">
      <alignment vertical="center"/>
    </xf>
    <xf numFmtId="0" fontId="3" fillId="0" borderId="3" xfId="0" applyFont="1" applyBorder="1" applyAlignment="1"/>
    <xf numFmtId="0" fontId="0" fillId="0" borderId="6" xfId="0" applyBorder="1" applyAlignment="1">
      <alignment horizontal="center" vertical="center"/>
    </xf>
    <xf numFmtId="0" fontId="0" fillId="0" borderId="3" xfId="0" applyBorder="1">
      <alignment vertical="center"/>
    </xf>
    <xf numFmtId="0" fontId="0" fillId="0" borderId="6" xfId="0" applyBorder="1">
      <alignment vertical="center"/>
    </xf>
    <xf numFmtId="0" fontId="0" fillId="0" borderId="3" xfId="0" applyBorder="1" applyAlignment="1"/>
    <xf numFmtId="0" fontId="0" fillId="0" borderId="4" xfId="0" applyBorder="1">
      <alignment vertical="center"/>
    </xf>
    <xf numFmtId="0" fontId="0" fillId="0" borderId="5" xfId="0" applyBorder="1" applyAlignment="1"/>
    <xf numFmtId="0" fontId="0" fillId="2" borderId="1" xfId="0" applyFill="1" applyBorder="1">
      <alignment vertical="center"/>
    </xf>
    <xf numFmtId="0" fontId="0" fillId="2" borderId="3" xfId="0" applyFill="1" applyBorder="1">
      <alignment vertical="center"/>
    </xf>
    <xf numFmtId="0" fontId="0" fillId="0" borderId="7" xfId="0" applyBorder="1">
      <alignment vertical="center"/>
    </xf>
    <xf numFmtId="0" fontId="0" fillId="2" borderId="4" xfId="0" applyFill="1" applyBorder="1">
      <alignment vertical="center"/>
    </xf>
    <xf numFmtId="0" fontId="0" fillId="2" borderId="5" xfId="0" applyFill="1" applyBorder="1">
      <alignment vertical="center"/>
    </xf>
    <xf numFmtId="0" fontId="0" fillId="2" borderId="7" xfId="0" applyFill="1" applyBorder="1">
      <alignment vertical="center"/>
    </xf>
    <xf numFmtId="0" fontId="2" fillId="0" borderId="1" xfId="0" applyFont="1" applyBorder="1" applyAlignment="1"/>
    <xf numFmtId="0" fontId="0" fillId="0" borderId="1" xfId="0" applyFill="1" applyBorder="1">
      <alignment vertical="center"/>
    </xf>
    <xf numFmtId="0" fontId="0" fillId="0" borderId="3" xfId="0" applyBorder="1" applyAlignment="1">
      <alignment horizontal="center" vertical="center"/>
    </xf>
    <xf numFmtId="0" fontId="2" fillId="0" borderId="3" xfId="0" applyFont="1" applyBorder="1" applyAlignment="1"/>
    <xf numFmtId="0" fontId="2" fillId="0" borderId="4" xfId="0" applyFont="1" applyBorder="1" applyAlignment="1"/>
    <xf numFmtId="0" fontId="2" fillId="0" borderId="5" xfId="0" applyFont="1" applyBorder="1" applyAlignment="1"/>
    <xf numFmtId="0" fontId="0" fillId="0" borderId="19" xfId="0" applyBorder="1">
      <alignment vertical="center"/>
    </xf>
    <xf numFmtId="0" fontId="0" fillId="0" borderId="17" xfId="0" applyBorder="1" applyAlignment="1">
      <alignment horizontal="center" vertical="center"/>
    </xf>
    <xf numFmtId="0" fontId="2" fillId="0" borderId="17" xfId="0" applyFont="1" applyBorder="1" applyAlignment="1"/>
    <xf numFmtId="0" fontId="2" fillId="0" borderId="18" xfId="0" applyFont="1" applyBorder="1" applyAlignment="1"/>
    <xf numFmtId="0" fontId="0" fillId="0" borderId="11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6" xfId="0" applyFill="1" applyBorder="1">
      <alignment vertical="center"/>
    </xf>
    <xf numFmtId="0" fontId="9" fillId="0" borderId="0" xfId="0" applyFont="1">
      <alignment vertical="center"/>
    </xf>
    <xf numFmtId="0" fontId="0" fillId="0" borderId="12" xfId="0" applyBorder="1" applyAlignment="1">
      <alignment horizontal="center" vertical="center"/>
    </xf>
    <xf numFmtId="0" fontId="0" fillId="0" borderId="5" xfId="0" applyBorder="1">
      <alignment vertical="center"/>
    </xf>
    <xf numFmtId="0" fontId="0" fillId="0" borderId="21" xfId="0" applyBorder="1">
      <alignment vertical="center"/>
    </xf>
    <xf numFmtId="0" fontId="0" fillId="0" borderId="22" xfId="0" applyBorder="1">
      <alignment vertical="center"/>
    </xf>
    <xf numFmtId="0" fontId="0" fillId="0" borderId="24" xfId="0" applyFill="1" applyBorder="1" applyAlignment="1">
      <alignment horizontal="center" vertical="center"/>
    </xf>
    <xf numFmtId="0" fontId="0" fillId="2" borderId="22" xfId="0" applyFill="1" applyBorder="1">
      <alignment vertical="center"/>
    </xf>
    <xf numFmtId="0" fontId="0" fillId="2" borderId="23" xfId="0" applyFill="1" applyBorder="1">
      <alignment vertical="center"/>
    </xf>
    <xf numFmtId="0" fontId="0" fillId="0" borderId="20" xfId="0" applyBorder="1" applyAlignment="1">
      <alignment horizontal="center" vertical="center"/>
    </xf>
    <xf numFmtId="0" fontId="0" fillId="0" borderId="17" xfId="0" applyBorder="1">
      <alignment vertical="center"/>
    </xf>
    <xf numFmtId="0" fontId="0" fillId="0" borderId="18" xfId="0" applyBorder="1">
      <alignment vertical="center"/>
    </xf>
    <xf numFmtId="0" fontId="0" fillId="0" borderId="26" xfId="0" applyBorder="1">
      <alignment vertical="center"/>
    </xf>
    <xf numFmtId="0" fontId="0" fillId="2" borderId="26" xfId="0" applyFill="1" applyBorder="1">
      <alignment vertical="center"/>
    </xf>
    <xf numFmtId="0" fontId="0" fillId="2" borderId="27" xfId="0" applyFill="1" applyBorder="1">
      <alignment vertical="center"/>
    </xf>
    <xf numFmtId="0" fontId="0" fillId="0" borderId="25" xfId="0" applyBorder="1" applyAlignment="1">
      <alignment horizontal="center" vertical="center"/>
    </xf>
    <xf numFmtId="0" fontId="0" fillId="0" borderId="12" xfId="0" applyBorder="1" applyAlignment="1"/>
    <xf numFmtId="0" fontId="0" fillId="0" borderId="13" xfId="0" applyBorder="1" applyAlignment="1"/>
    <xf numFmtId="0" fontId="0" fillId="0" borderId="4" xfId="0" applyBorder="1" applyAlignment="1"/>
    <xf numFmtId="0" fontId="0" fillId="0" borderId="28" xfId="0" applyBorder="1">
      <alignment vertical="center"/>
    </xf>
    <xf numFmtId="0" fontId="0" fillId="0" borderId="29" xfId="0" applyBorder="1" applyAlignment="1"/>
    <xf numFmtId="0" fontId="0" fillId="2" borderId="29" xfId="0" applyFill="1" applyBorder="1" applyAlignment="1"/>
    <xf numFmtId="0" fontId="0" fillId="2" borderId="30" xfId="0" applyFill="1" applyBorder="1" applyAlignment="1"/>
    <xf numFmtId="0" fontId="6" fillId="0" borderId="1" xfId="0" applyFont="1" applyBorder="1" applyAlignment="1"/>
    <xf numFmtId="0" fontId="0" fillId="0" borderId="11" xfId="0" applyBorder="1" applyAlignment="1">
      <alignment horizontal="center"/>
    </xf>
    <xf numFmtId="0" fontId="0" fillId="0" borderId="6" xfId="0" applyBorder="1" applyAlignment="1">
      <alignment horizontal="center"/>
    </xf>
    <xf numFmtId="0" fontId="6" fillId="0" borderId="3" xfId="0" applyFont="1" applyBorder="1" applyAlignment="1"/>
    <xf numFmtId="0" fontId="0" fillId="0" borderId="7" xfId="0" applyBorder="1" applyAlignment="1">
      <alignment horizontal="center"/>
    </xf>
    <xf numFmtId="0" fontId="0" fillId="0" borderId="11" xfId="0" applyBorder="1" applyAlignment="1"/>
    <xf numFmtId="0" fontId="0" fillId="0" borderId="19" xfId="0" applyBorder="1" applyAlignment="1">
      <alignment horizontal="center"/>
    </xf>
    <xf numFmtId="0" fontId="0" fillId="0" borderId="7" xfId="0" applyFill="1" applyBorder="1" applyAlignment="1">
      <alignment horizontal="center"/>
    </xf>
    <xf numFmtId="0" fontId="4" fillId="0" borderId="11" xfId="0" applyFont="1" applyBorder="1">
      <alignment vertical="center"/>
    </xf>
    <xf numFmtId="0" fontId="0" fillId="0" borderId="4" xfId="0" applyFill="1" applyBorder="1">
      <alignment vertical="center"/>
    </xf>
    <xf numFmtId="0" fontId="0" fillId="0" borderId="5" xfId="0" applyFill="1" applyBorder="1">
      <alignment vertical="center"/>
    </xf>
    <xf numFmtId="0" fontId="0" fillId="0" borderId="7" xfId="0" applyFill="1" applyBorder="1">
      <alignment vertical="center"/>
    </xf>
    <xf numFmtId="0" fontId="0" fillId="0" borderId="3" xfId="0" applyFill="1" applyBorder="1">
      <alignment vertical="center"/>
    </xf>
    <xf numFmtId="0" fontId="4" fillId="0" borderId="0" xfId="0" applyFont="1" applyBorder="1">
      <alignment vertical="center"/>
    </xf>
    <xf numFmtId="0" fontId="0" fillId="0" borderId="12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0" xfId="0" applyFill="1" applyBorder="1" applyAlignment="1">
      <alignment horizontal="center"/>
    </xf>
    <xf numFmtId="0" fontId="0" fillId="0" borderId="0" xfId="0" applyFill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7" fillId="0" borderId="12" xfId="0" applyFont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/>
    </xf>
    <xf numFmtId="0" fontId="0" fillId="0" borderId="20" xfId="0" applyBorder="1" applyAlignment="1">
      <alignment horizontal="center" vertical="center"/>
    </xf>
    <xf numFmtId="0" fontId="0" fillId="0" borderId="12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31" xfId="0" applyBorder="1">
      <alignment vertical="center"/>
    </xf>
    <xf numFmtId="0" fontId="0" fillId="0" borderId="32" xfId="0" applyBorder="1" applyAlignment="1">
      <alignment horizontal="center" vertical="center"/>
    </xf>
    <xf numFmtId="0" fontId="0" fillId="0" borderId="34" xfId="0" applyBorder="1">
      <alignment vertical="center"/>
    </xf>
    <xf numFmtId="0" fontId="0" fillId="0" borderId="10" xfId="0" applyBorder="1">
      <alignment vertical="center"/>
    </xf>
    <xf numFmtId="0" fontId="0" fillId="0" borderId="15" xfId="0" applyBorder="1">
      <alignment vertical="center"/>
    </xf>
    <xf numFmtId="0" fontId="0" fillId="0" borderId="33" xfId="0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tiff"/><Relationship Id="rId2" Type="http://schemas.microsoft.com/office/2007/relationships/hdphoto" Target="../media/hdphoto1.wdp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microsoft.com/office/2007/relationships/hdphoto" Target="../media/hdphoto2.wdp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tiff"/><Relationship Id="rId3" Type="http://schemas.microsoft.com/office/2007/relationships/hdphoto" Target="../media/hdphoto3.wdp"/><Relationship Id="rId7" Type="http://schemas.openxmlformats.org/officeDocument/2006/relationships/image" Target="../media/image9.tiff"/><Relationship Id="rId2" Type="http://schemas.openxmlformats.org/officeDocument/2006/relationships/image" Target="../media/image5.png"/><Relationship Id="rId1" Type="http://schemas.openxmlformats.org/officeDocument/2006/relationships/image" Target="../media/image4.tiff"/><Relationship Id="rId6" Type="http://schemas.openxmlformats.org/officeDocument/2006/relationships/image" Target="../media/image8.tiff"/><Relationship Id="rId5" Type="http://schemas.openxmlformats.org/officeDocument/2006/relationships/image" Target="../media/image7.tiff"/><Relationship Id="rId4" Type="http://schemas.openxmlformats.org/officeDocument/2006/relationships/image" Target="../media/image6.tif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tiff"/><Relationship Id="rId1" Type="http://schemas.openxmlformats.org/officeDocument/2006/relationships/image" Target="../media/image11.tiff"/><Relationship Id="rId5" Type="http://schemas.openxmlformats.org/officeDocument/2006/relationships/image" Target="../media/image14.tiff"/><Relationship Id="rId4" Type="http://schemas.microsoft.com/office/2007/relationships/hdphoto" Target="../media/hdphoto4.wdp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tiff"/><Relationship Id="rId1" Type="http://schemas.openxmlformats.org/officeDocument/2006/relationships/image" Target="../media/image15.jpeg"/><Relationship Id="rId5" Type="http://schemas.openxmlformats.org/officeDocument/2006/relationships/image" Target="../media/image18.tiff"/><Relationship Id="rId4" Type="http://schemas.microsoft.com/office/2007/relationships/hdphoto" Target="../media/hdphoto5.wdp"/></Relationships>
</file>

<file path=xl/drawings/_rels/drawing6.xml.rels><?xml version="1.0" encoding="UTF-8" standalone="yes"?>
<Relationships xmlns="http://schemas.openxmlformats.org/package/2006/relationships"><Relationship Id="rId3" Type="http://schemas.microsoft.com/office/2007/relationships/hdphoto" Target="../media/hdphoto6.wdp"/><Relationship Id="rId2" Type="http://schemas.openxmlformats.org/officeDocument/2006/relationships/image" Target="../media/image20.png"/><Relationship Id="rId1" Type="http://schemas.openxmlformats.org/officeDocument/2006/relationships/image" Target="../media/image19.tiff"/><Relationship Id="rId4" Type="http://schemas.openxmlformats.org/officeDocument/2006/relationships/image" Target="../media/image21.tif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microsoft.com/office/2007/relationships/hdphoto" Target="../media/hdphoto7.wdp"/><Relationship Id="rId1" Type="http://schemas.openxmlformats.org/officeDocument/2006/relationships/image" Target="../media/image22.png"/><Relationship Id="rId4" Type="http://schemas.microsoft.com/office/2007/relationships/hdphoto" Target="../media/hdphoto8.wdp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7" Type="http://schemas.openxmlformats.org/officeDocument/2006/relationships/image" Target="../media/image28.tiff"/><Relationship Id="rId2" Type="http://schemas.microsoft.com/office/2007/relationships/hdphoto" Target="../media/hdphoto9.wdp"/><Relationship Id="rId1" Type="http://schemas.openxmlformats.org/officeDocument/2006/relationships/image" Target="../media/image24.png"/><Relationship Id="rId6" Type="http://schemas.openxmlformats.org/officeDocument/2006/relationships/image" Target="../media/image27.tiff"/><Relationship Id="rId5" Type="http://schemas.openxmlformats.org/officeDocument/2006/relationships/image" Target="../media/image26.tiff"/><Relationship Id="rId4" Type="http://schemas.microsoft.com/office/2007/relationships/hdphoto" Target="../media/hdphoto10.wdp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546100</xdr:colOff>
      <xdr:row>2</xdr:row>
      <xdr:rowOff>101599</xdr:rowOff>
    </xdr:from>
    <xdr:to>
      <xdr:col>5</xdr:col>
      <xdr:colOff>508000</xdr:colOff>
      <xdr:row>18</xdr:row>
      <xdr:rowOff>59688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59E1032-322A-3546-8A8B-5D6EA0DDE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546100" y="482599"/>
          <a:ext cx="4089400" cy="300608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63500</xdr:colOff>
      <xdr:row>3</xdr:row>
      <xdr:rowOff>177800</xdr:rowOff>
    </xdr:from>
    <xdr:to>
      <xdr:col>4</xdr:col>
      <xdr:colOff>622300</xdr:colOff>
      <xdr:row>16</xdr:row>
      <xdr:rowOff>38100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2A26A83A-4BD3-3D4D-BE3F-022A8A1C7635}"/>
            </a:ext>
          </a:extLst>
        </xdr:cNvPr>
        <xdr:cNvSpPr/>
      </xdr:nvSpPr>
      <xdr:spPr>
        <a:xfrm>
          <a:off x="889000" y="749300"/>
          <a:ext cx="3035300" cy="2336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520699</xdr:colOff>
      <xdr:row>21</xdr:row>
      <xdr:rowOff>149956</xdr:rowOff>
    </xdr:from>
    <xdr:to>
      <xdr:col>5</xdr:col>
      <xdr:colOff>672724</xdr:colOff>
      <xdr:row>36</xdr:row>
      <xdr:rowOff>50799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AFA66269-EAEF-8540-A5A4-50A4084A3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0699" y="4150456"/>
          <a:ext cx="4279525" cy="275834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88900</xdr:colOff>
      <xdr:row>22</xdr:row>
      <xdr:rowOff>50800</xdr:rowOff>
    </xdr:from>
    <xdr:to>
      <xdr:col>5</xdr:col>
      <xdr:colOff>431800</xdr:colOff>
      <xdr:row>36</xdr:row>
      <xdr:rowOff>12700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75A95884-3D87-5542-B4D8-305A8B55991F}"/>
            </a:ext>
          </a:extLst>
        </xdr:cNvPr>
        <xdr:cNvSpPr/>
      </xdr:nvSpPr>
      <xdr:spPr>
        <a:xfrm>
          <a:off x="914400" y="4241800"/>
          <a:ext cx="3644900" cy="26289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812801</xdr:colOff>
      <xdr:row>1</xdr:row>
      <xdr:rowOff>71518</xdr:rowOff>
    </xdr:from>
    <xdr:to>
      <xdr:col>7</xdr:col>
      <xdr:colOff>571501</xdr:colOff>
      <xdr:row>28</xdr:row>
      <xdr:rowOff>25400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C522D7B-69C0-5F4C-AA21-9B2827C33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801" y="262018"/>
          <a:ext cx="5537200" cy="509738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101600</xdr:colOff>
      <xdr:row>7</xdr:row>
      <xdr:rowOff>127000</xdr:rowOff>
    </xdr:from>
    <xdr:to>
      <xdr:col>6</xdr:col>
      <xdr:colOff>228600</xdr:colOff>
      <xdr:row>24</xdr:row>
      <xdr:rowOff>139700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13E57D1C-B5B4-F742-BED3-5E74D453149E}"/>
            </a:ext>
          </a:extLst>
        </xdr:cNvPr>
        <xdr:cNvSpPr/>
      </xdr:nvSpPr>
      <xdr:spPr>
        <a:xfrm>
          <a:off x="927100" y="1460500"/>
          <a:ext cx="4254500" cy="32512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10</xdr:row>
      <xdr:rowOff>98924</xdr:rowOff>
    </xdr:from>
    <xdr:to>
      <xdr:col>5</xdr:col>
      <xdr:colOff>635000</xdr:colOff>
      <xdr:row>27</xdr:row>
      <xdr:rowOff>89892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830FE6A-CDD0-1349-BA2B-149D16A1F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2042024"/>
          <a:ext cx="4572000" cy="322946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546100</xdr:colOff>
      <xdr:row>12</xdr:row>
      <xdr:rowOff>139700</xdr:rowOff>
    </xdr:from>
    <xdr:to>
      <xdr:col>3</xdr:col>
      <xdr:colOff>723900</xdr:colOff>
      <xdr:row>20</xdr:row>
      <xdr:rowOff>88900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8117D7A1-0548-A14C-8E0E-48E82D0F2E40}"/>
            </a:ext>
          </a:extLst>
        </xdr:cNvPr>
        <xdr:cNvSpPr/>
      </xdr:nvSpPr>
      <xdr:spPr>
        <a:xfrm>
          <a:off x="546100" y="2463800"/>
          <a:ext cx="2654300" cy="14732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177800</xdr:colOff>
      <xdr:row>30</xdr:row>
      <xdr:rowOff>88901</xdr:rowOff>
    </xdr:from>
    <xdr:to>
      <xdr:col>5</xdr:col>
      <xdr:colOff>622300</xdr:colOff>
      <xdr:row>45</xdr:row>
      <xdr:rowOff>78442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DCE57A9-DDAF-7440-82A6-7BFE33F5E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0" y="5842001"/>
          <a:ext cx="4572000" cy="284704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609600</xdr:colOff>
      <xdr:row>31</xdr:row>
      <xdr:rowOff>177800</xdr:rowOff>
    </xdr:from>
    <xdr:to>
      <xdr:col>3</xdr:col>
      <xdr:colOff>660400</xdr:colOff>
      <xdr:row>39</xdr:row>
      <xdr:rowOff>127000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F8004971-6327-7744-98D4-E6791D211014}"/>
            </a:ext>
          </a:extLst>
        </xdr:cNvPr>
        <xdr:cNvSpPr/>
      </xdr:nvSpPr>
      <xdr:spPr>
        <a:xfrm>
          <a:off x="609600" y="6121400"/>
          <a:ext cx="2527300" cy="14732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38100</xdr:colOff>
      <xdr:row>10</xdr:row>
      <xdr:rowOff>152400</xdr:rowOff>
    </xdr:from>
    <xdr:to>
      <xdr:col>11</xdr:col>
      <xdr:colOff>469900</xdr:colOff>
      <xdr:row>27</xdr:row>
      <xdr:rowOff>33931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641F1CA-6684-D14A-9A73-8B2D841CD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6600" y="2095500"/>
          <a:ext cx="3822700" cy="312003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25400</xdr:colOff>
      <xdr:row>14</xdr:row>
      <xdr:rowOff>114300</xdr:rowOff>
    </xdr:from>
    <xdr:to>
      <xdr:col>10</xdr:col>
      <xdr:colOff>88900</xdr:colOff>
      <xdr:row>20</xdr:row>
      <xdr:rowOff>63500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E24ED176-C27C-BE4F-825D-E2B05FBAC5E4}"/>
            </a:ext>
          </a:extLst>
        </xdr:cNvPr>
        <xdr:cNvSpPr/>
      </xdr:nvSpPr>
      <xdr:spPr>
        <a:xfrm>
          <a:off x="6629400" y="2819400"/>
          <a:ext cx="1714500" cy="10922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11</xdr:col>
      <xdr:colOff>800100</xdr:colOff>
      <xdr:row>10</xdr:row>
      <xdr:rowOff>114301</xdr:rowOff>
    </xdr:from>
    <xdr:to>
      <xdr:col>14</xdr:col>
      <xdr:colOff>571500</xdr:colOff>
      <xdr:row>26</xdr:row>
      <xdr:rowOff>171898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601D2BC-6690-C24F-AC39-E7601CA18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69500" y="2057401"/>
          <a:ext cx="2679700" cy="310559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12</xdr:col>
      <xdr:colOff>38100</xdr:colOff>
      <xdr:row>14</xdr:row>
      <xdr:rowOff>177800</xdr:rowOff>
    </xdr:from>
    <xdr:to>
      <xdr:col>12</xdr:col>
      <xdr:colOff>901700</xdr:colOff>
      <xdr:row>20</xdr:row>
      <xdr:rowOff>127000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77E7D405-0517-4E45-AF12-7CE0123662F6}"/>
            </a:ext>
          </a:extLst>
        </xdr:cNvPr>
        <xdr:cNvSpPr/>
      </xdr:nvSpPr>
      <xdr:spPr>
        <a:xfrm>
          <a:off x="10223500" y="2882900"/>
          <a:ext cx="863600" cy="10922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76200</xdr:colOff>
      <xdr:row>30</xdr:row>
      <xdr:rowOff>50799</xdr:rowOff>
    </xdr:from>
    <xdr:to>
      <xdr:col>12</xdr:col>
      <xdr:colOff>965200</xdr:colOff>
      <xdr:row>46</xdr:row>
      <xdr:rowOff>29830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D8C3983-65E5-5F4D-9404-F2989A125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54700" y="5803899"/>
          <a:ext cx="5295900" cy="302703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7</xdr:col>
      <xdr:colOff>419100</xdr:colOff>
      <xdr:row>34</xdr:row>
      <xdr:rowOff>177800</xdr:rowOff>
    </xdr:from>
    <xdr:to>
      <xdr:col>9</xdr:col>
      <xdr:colOff>482600</xdr:colOff>
      <xdr:row>44</xdr:row>
      <xdr:rowOff>76200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A683F0EC-6D8D-8F47-B50D-A6274724705C}"/>
            </a:ext>
          </a:extLst>
        </xdr:cNvPr>
        <xdr:cNvSpPr/>
      </xdr:nvSpPr>
      <xdr:spPr>
        <a:xfrm>
          <a:off x="6197600" y="6692900"/>
          <a:ext cx="1714500" cy="18034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292100</xdr:colOff>
      <xdr:row>35</xdr:row>
      <xdr:rowOff>25400</xdr:rowOff>
    </xdr:from>
    <xdr:to>
      <xdr:col>11</xdr:col>
      <xdr:colOff>482600</xdr:colOff>
      <xdr:row>44</xdr:row>
      <xdr:rowOff>114300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7F6E250B-16B1-1447-A2B3-018F37AC11CA}"/>
            </a:ext>
          </a:extLst>
        </xdr:cNvPr>
        <xdr:cNvSpPr/>
      </xdr:nvSpPr>
      <xdr:spPr>
        <a:xfrm>
          <a:off x="8547100" y="6731000"/>
          <a:ext cx="1104900" cy="18034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16</xdr:col>
      <xdr:colOff>63500</xdr:colOff>
      <xdr:row>9</xdr:row>
      <xdr:rowOff>139700</xdr:rowOff>
    </xdr:from>
    <xdr:to>
      <xdr:col>22</xdr:col>
      <xdr:colOff>787400</xdr:colOff>
      <xdr:row>32</xdr:row>
      <xdr:rowOff>177800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D1FE1E80-18AE-2641-B79F-0E714B153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792200" y="1892300"/>
          <a:ext cx="5676900" cy="4419600"/>
        </a:xfrm>
        <a:prstGeom prst="rect">
          <a:avLst/>
        </a:prstGeom>
      </xdr:spPr>
    </xdr:pic>
    <xdr:clientData/>
  </xdr:twoCellAnchor>
  <xdr:twoCellAnchor>
    <xdr:from>
      <xdr:col>20</xdr:col>
      <xdr:colOff>50800</xdr:colOff>
      <xdr:row>21</xdr:row>
      <xdr:rowOff>165100</xdr:rowOff>
    </xdr:from>
    <xdr:to>
      <xdr:col>22</xdr:col>
      <xdr:colOff>177800</xdr:colOff>
      <xdr:row>23</xdr:row>
      <xdr:rowOff>152400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1C1F968C-3A0B-D04F-8756-81107F693466}"/>
            </a:ext>
          </a:extLst>
        </xdr:cNvPr>
        <xdr:cNvSpPr/>
      </xdr:nvSpPr>
      <xdr:spPr>
        <a:xfrm rot="193625">
          <a:off x="17081500" y="4203700"/>
          <a:ext cx="1778000" cy="3683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17</xdr:col>
      <xdr:colOff>457200</xdr:colOff>
      <xdr:row>21</xdr:row>
      <xdr:rowOff>63500</xdr:rowOff>
    </xdr:from>
    <xdr:to>
      <xdr:col>19</xdr:col>
      <xdr:colOff>584200</xdr:colOff>
      <xdr:row>23</xdr:row>
      <xdr:rowOff>50800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55158C20-6968-E94E-927B-87B298088040}"/>
            </a:ext>
          </a:extLst>
        </xdr:cNvPr>
        <xdr:cNvSpPr/>
      </xdr:nvSpPr>
      <xdr:spPr>
        <a:xfrm>
          <a:off x="15011400" y="4102100"/>
          <a:ext cx="1778000" cy="3683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17</xdr:col>
      <xdr:colOff>381000</xdr:colOff>
      <xdr:row>17</xdr:row>
      <xdr:rowOff>101600</xdr:rowOff>
    </xdr:from>
    <xdr:ext cx="1283428" cy="436786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37550D51-8917-D043-8EC2-A9349F3DD29A}"/>
            </a:ext>
          </a:extLst>
        </xdr:cNvPr>
        <xdr:cNvSpPr txBox="1"/>
      </xdr:nvSpPr>
      <xdr:spPr>
        <a:xfrm>
          <a:off x="14935200" y="3378200"/>
          <a:ext cx="128342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Fig S4f upper panel</a:t>
          </a:r>
        </a:p>
        <a:p>
          <a:r>
            <a:rPr lang="en-US" sz="1100">
              <a:solidFill>
                <a:schemeClr val="bg1"/>
              </a:solidFill>
            </a:rPr>
            <a:t>anti-pS175</a:t>
          </a:r>
        </a:p>
      </xdr:txBody>
    </xdr:sp>
    <xdr:clientData/>
  </xdr:oneCellAnchor>
  <xdr:oneCellAnchor>
    <xdr:from>
      <xdr:col>19</xdr:col>
      <xdr:colOff>812800</xdr:colOff>
      <xdr:row>24</xdr:row>
      <xdr:rowOff>38100</xdr:rowOff>
    </xdr:from>
    <xdr:ext cx="1327864" cy="436786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A918CA8A-82DA-424F-8079-F2A1721B75E4}"/>
            </a:ext>
          </a:extLst>
        </xdr:cNvPr>
        <xdr:cNvSpPr txBox="1"/>
      </xdr:nvSpPr>
      <xdr:spPr>
        <a:xfrm>
          <a:off x="17018000" y="4648200"/>
          <a:ext cx="1327864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Fig s4f mdidle</a:t>
          </a:r>
          <a:r>
            <a:rPr lang="en-US" sz="1100" baseline="0">
              <a:solidFill>
                <a:schemeClr val="bg1"/>
              </a:solidFill>
            </a:rPr>
            <a:t> panel</a:t>
          </a:r>
          <a:endParaRPr lang="en-US" sz="1100">
            <a:solidFill>
              <a:schemeClr val="bg1"/>
            </a:solidFill>
          </a:endParaRPr>
        </a:p>
        <a:p>
          <a:r>
            <a:rPr lang="en-US" sz="1100">
              <a:solidFill>
                <a:schemeClr val="bg1"/>
              </a:solidFill>
            </a:rPr>
            <a:t>anti-SnRk2.2/3/6</a:t>
          </a:r>
        </a:p>
      </xdr:txBody>
    </xdr:sp>
    <xdr:clientData/>
  </xdr:oneCellAnchor>
  <xdr:twoCellAnchor editAs="oneCell">
    <xdr:from>
      <xdr:col>16</xdr:col>
      <xdr:colOff>88900</xdr:colOff>
      <xdr:row>34</xdr:row>
      <xdr:rowOff>50800</xdr:rowOff>
    </xdr:from>
    <xdr:to>
      <xdr:col>21</xdr:col>
      <xdr:colOff>203200</xdr:colOff>
      <xdr:row>51</xdr:row>
      <xdr:rowOff>63500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7D8118D7-0F3C-6648-BC5E-873151F73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817600" y="6565900"/>
          <a:ext cx="4241800" cy="3251200"/>
        </a:xfrm>
        <a:prstGeom prst="rect">
          <a:avLst/>
        </a:prstGeom>
      </xdr:spPr>
    </xdr:pic>
    <xdr:clientData/>
  </xdr:twoCellAnchor>
  <xdr:twoCellAnchor>
    <xdr:from>
      <xdr:col>18</xdr:col>
      <xdr:colOff>177800</xdr:colOff>
      <xdr:row>43</xdr:row>
      <xdr:rowOff>177800</xdr:rowOff>
    </xdr:from>
    <xdr:to>
      <xdr:col>20</xdr:col>
      <xdr:colOff>304800</xdr:colOff>
      <xdr:row>45</xdr:row>
      <xdr:rowOff>165100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72CF31D5-5FDC-1B44-9B93-448A6F801B55}"/>
            </a:ext>
          </a:extLst>
        </xdr:cNvPr>
        <xdr:cNvSpPr/>
      </xdr:nvSpPr>
      <xdr:spPr>
        <a:xfrm>
          <a:off x="15557500" y="8407400"/>
          <a:ext cx="1778000" cy="3683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18</xdr:col>
      <xdr:colOff>88900</xdr:colOff>
      <xdr:row>40</xdr:row>
      <xdr:rowOff>152400</xdr:rowOff>
    </xdr:from>
    <xdr:ext cx="1362040" cy="436530"/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E89A4D85-D86D-7A4E-A364-9379FC9BA3A8}"/>
            </a:ext>
          </a:extLst>
        </xdr:cNvPr>
        <xdr:cNvSpPr txBox="1"/>
      </xdr:nvSpPr>
      <xdr:spPr>
        <a:xfrm>
          <a:off x="15468600" y="7810500"/>
          <a:ext cx="1362040" cy="4365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Fig s4f bottom</a:t>
          </a:r>
          <a:r>
            <a:rPr lang="en-US" sz="1100" baseline="0">
              <a:solidFill>
                <a:schemeClr val="bg1"/>
              </a:solidFill>
            </a:rPr>
            <a:t> panel</a:t>
          </a:r>
          <a:endParaRPr lang="en-US" sz="1100">
            <a:solidFill>
              <a:schemeClr val="bg1"/>
            </a:solidFill>
          </a:endParaRPr>
        </a:p>
        <a:p>
          <a:r>
            <a:rPr lang="en-US" sz="1100">
              <a:solidFill>
                <a:schemeClr val="bg1"/>
              </a:solidFill>
            </a:rPr>
            <a:t>anti-actin</a:t>
          </a: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50801</xdr:colOff>
      <xdr:row>62</xdr:row>
      <xdr:rowOff>38100</xdr:rowOff>
    </xdr:from>
    <xdr:to>
      <xdr:col>13</xdr:col>
      <xdr:colOff>12700</xdr:colOff>
      <xdr:row>81</xdr:row>
      <xdr:rowOff>56237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076A4A4-3322-D84B-8287-441A4AD05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51601" y="7696200"/>
          <a:ext cx="5448299" cy="363763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7</xdr:col>
      <xdr:colOff>190500</xdr:colOff>
      <xdr:row>67</xdr:row>
      <xdr:rowOff>38100</xdr:rowOff>
    </xdr:from>
    <xdr:to>
      <xdr:col>12</xdr:col>
      <xdr:colOff>876300</xdr:colOff>
      <xdr:row>79</xdr:row>
      <xdr:rowOff>12700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28A755F3-B138-3141-A170-5434DB2C6708}"/>
            </a:ext>
          </a:extLst>
        </xdr:cNvPr>
        <xdr:cNvSpPr/>
      </xdr:nvSpPr>
      <xdr:spPr>
        <a:xfrm>
          <a:off x="6591300" y="8648700"/>
          <a:ext cx="5257800" cy="2260600"/>
        </a:xfrm>
        <a:prstGeom prst="rect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50800</xdr:colOff>
      <xdr:row>62</xdr:row>
      <xdr:rowOff>127000</xdr:rowOff>
    </xdr:from>
    <xdr:to>
      <xdr:col>6</xdr:col>
      <xdr:colOff>54289</xdr:colOff>
      <xdr:row>81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39AC5FF-1DC9-8B42-8D53-2BE373013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7785100"/>
          <a:ext cx="5489889" cy="35941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381000</xdr:colOff>
      <xdr:row>67</xdr:row>
      <xdr:rowOff>38100</xdr:rowOff>
    </xdr:from>
    <xdr:to>
      <xdr:col>4</xdr:col>
      <xdr:colOff>774700</xdr:colOff>
      <xdr:row>79</xdr:row>
      <xdr:rowOff>25400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085D132A-574A-154D-B628-DEE9D2F0E43D}"/>
            </a:ext>
          </a:extLst>
        </xdr:cNvPr>
        <xdr:cNvSpPr/>
      </xdr:nvSpPr>
      <xdr:spPr>
        <a:xfrm>
          <a:off x="381000" y="12839700"/>
          <a:ext cx="4051300" cy="2273300"/>
        </a:xfrm>
        <a:prstGeom prst="rect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901701</xdr:colOff>
      <xdr:row>39</xdr:row>
      <xdr:rowOff>50800</xdr:rowOff>
    </xdr:from>
    <xdr:to>
      <xdr:col>13</xdr:col>
      <xdr:colOff>804258</xdr:colOff>
      <xdr:row>57</xdr:row>
      <xdr:rowOff>76200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C6A05E4-CEA5-6E4A-8E06-809A4B751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2501" y="7518400"/>
          <a:ext cx="5388957" cy="34544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139700</xdr:colOff>
      <xdr:row>43</xdr:row>
      <xdr:rowOff>25400</xdr:rowOff>
    </xdr:from>
    <xdr:to>
      <xdr:col>13</xdr:col>
      <xdr:colOff>12700</xdr:colOff>
      <xdr:row>54</xdr:row>
      <xdr:rowOff>76200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06B33DE0-640A-EA48-B71A-08640C100EE2}"/>
            </a:ext>
          </a:extLst>
        </xdr:cNvPr>
        <xdr:cNvSpPr/>
      </xdr:nvSpPr>
      <xdr:spPr>
        <a:xfrm>
          <a:off x="7454900" y="8255000"/>
          <a:ext cx="4445000" cy="2146300"/>
        </a:xfrm>
        <a:prstGeom prst="rect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1</xdr:colOff>
      <xdr:row>38</xdr:row>
      <xdr:rowOff>155622</xdr:rowOff>
    </xdr:from>
    <xdr:to>
      <xdr:col>6</xdr:col>
      <xdr:colOff>356043</xdr:colOff>
      <xdr:row>56</xdr:row>
      <xdr:rowOff>165100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FDF2889-5942-8C43-A57B-E04CFAF12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7432722"/>
          <a:ext cx="5842442" cy="343847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304800</xdr:colOff>
      <xdr:row>42</xdr:row>
      <xdr:rowOff>177800</xdr:rowOff>
    </xdr:from>
    <xdr:to>
      <xdr:col>4</xdr:col>
      <xdr:colOff>901700</xdr:colOff>
      <xdr:row>54</xdr:row>
      <xdr:rowOff>0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3938F1E7-1DB3-B14B-8113-269B80C1B8B1}"/>
            </a:ext>
          </a:extLst>
        </xdr:cNvPr>
        <xdr:cNvSpPr/>
      </xdr:nvSpPr>
      <xdr:spPr>
        <a:xfrm>
          <a:off x="304800" y="8216900"/>
          <a:ext cx="4254500" cy="2108200"/>
        </a:xfrm>
        <a:prstGeom prst="rect">
          <a:avLst/>
        </a:prstGeom>
        <a:noFill/>
        <a:ln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50799</xdr:colOff>
      <xdr:row>24</xdr:row>
      <xdr:rowOff>0</xdr:rowOff>
    </xdr:from>
    <xdr:to>
      <xdr:col>12</xdr:col>
      <xdr:colOff>531282</xdr:colOff>
      <xdr:row>39</xdr:row>
      <xdr:rowOff>76200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8F08556-7B78-8C44-95E4-871B17A8D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9299" y="4572000"/>
          <a:ext cx="4607983" cy="29337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7</xdr:col>
      <xdr:colOff>177800</xdr:colOff>
      <xdr:row>4</xdr:row>
      <xdr:rowOff>114300</xdr:rowOff>
    </xdr:from>
    <xdr:to>
      <xdr:col>12</xdr:col>
      <xdr:colOff>622300</xdr:colOff>
      <xdr:row>18</xdr:row>
      <xdr:rowOff>182888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212D748-9792-A34E-8A87-D036D486B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6300" y="876300"/>
          <a:ext cx="4572000" cy="273558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9</xdr:col>
      <xdr:colOff>558800</xdr:colOff>
      <xdr:row>5</xdr:row>
      <xdr:rowOff>177800</xdr:rowOff>
    </xdr:from>
    <xdr:to>
      <xdr:col>12</xdr:col>
      <xdr:colOff>558800</xdr:colOff>
      <xdr:row>17</xdr:row>
      <xdr:rowOff>165100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8F41F309-5CB4-3142-B01A-13AD6FC1EBC9}"/>
            </a:ext>
          </a:extLst>
        </xdr:cNvPr>
        <xdr:cNvSpPr/>
      </xdr:nvSpPr>
      <xdr:spPr>
        <a:xfrm>
          <a:off x="7988300" y="1130300"/>
          <a:ext cx="2476500" cy="22733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304800</xdr:colOff>
      <xdr:row>23</xdr:row>
      <xdr:rowOff>177800</xdr:rowOff>
    </xdr:from>
    <xdr:to>
      <xdr:col>5</xdr:col>
      <xdr:colOff>749300</xdr:colOff>
      <xdr:row>41</xdr:row>
      <xdr:rowOff>36318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6E5572F-DED4-9841-8B8F-14943A5597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" y="4559300"/>
          <a:ext cx="4572000" cy="328751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7</xdr:col>
      <xdr:colOff>723900</xdr:colOff>
      <xdr:row>26</xdr:row>
      <xdr:rowOff>63500</xdr:rowOff>
    </xdr:from>
    <xdr:to>
      <xdr:col>11</xdr:col>
      <xdr:colOff>609600</xdr:colOff>
      <xdr:row>37</xdr:row>
      <xdr:rowOff>76200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EA8BDFEF-AFCA-0D41-BA17-F5C9EB2444B3}"/>
            </a:ext>
          </a:extLst>
        </xdr:cNvPr>
        <xdr:cNvSpPr/>
      </xdr:nvSpPr>
      <xdr:spPr>
        <a:xfrm>
          <a:off x="6502400" y="5016500"/>
          <a:ext cx="3187700" cy="21082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774700</xdr:colOff>
      <xdr:row>25</xdr:row>
      <xdr:rowOff>165100</xdr:rowOff>
    </xdr:from>
    <xdr:to>
      <xdr:col>5</xdr:col>
      <xdr:colOff>12700</xdr:colOff>
      <xdr:row>39</xdr:row>
      <xdr:rowOff>50800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C900CFD4-BF42-E841-9F3A-3E0DEC962C38}"/>
            </a:ext>
          </a:extLst>
        </xdr:cNvPr>
        <xdr:cNvSpPr/>
      </xdr:nvSpPr>
      <xdr:spPr>
        <a:xfrm>
          <a:off x="774700" y="4927600"/>
          <a:ext cx="3365500" cy="25527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381000</xdr:colOff>
      <xdr:row>1</xdr:row>
      <xdr:rowOff>114300</xdr:rowOff>
    </xdr:from>
    <xdr:to>
      <xdr:col>6</xdr:col>
      <xdr:colOff>0</xdr:colOff>
      <xdr:row>20</xdr:row>
      <xdr:rowOff>91554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261DAC6-6897-674D-B653-D3D8C7AA1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304800"/>
          <a:ext cx="4572000" cy="3596754"/>
        </a:xfrm>
        <a:prstGeom prst="rect">
          <a:avLst/>
        </a:prstGeom>
      </xdr:spPr>
    </xdr:pic>
    <xdr:clientData/>
  </xdr:twoCellAnchor>
  <xdr:twoCellAnchor>
    <xdr:from>
      <xdr:col>0</xdr:col>
      <xdr:colOff>596900</xdr:colOff>
      <xdr:row>5</xdr:row>
      <xdr:rowOff>177800</xdr:rowOff>
    </xdr:from>
    <xdr:to>
      <xdr:col>3</xdr:col>
      <xdr:colOff>596900</xdr:colOff>
      <xdr:row>17</xdr:row>
      <xdr:rowOff>165100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B6E366B2-6022-5F4F-9DEF-0EEE92C9A3F3}"/>
            </a:ext>
          </a:extLst>
        </xdr:cNvPr>
        <xdr:cNvSpPr/>
      </xdr:nvSpPr>
      <xdr:spPr>
        <a:xfrm>
          <a:off x="596900" y="1130300"/>
          <a:ext cx="2476500" cy="22733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165100</xdr:rowOff>
    </xdr:from>
    <xdr:to>
      <xdr:col>7</xdr:col>
      <xdr:colOff>393700</xdr:colOff>
      <xdr:row>24</xdr:row>
      <xdr:rowOff>108816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FFA8157-61CB-134C-86E2-1FEAA3315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55600"/>
          <a:ext cx="6172200" cy="432521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622300</xdr:colOff>
      <xdr:row>7</xdr:row>
      <xdr:rowOff>63500</xdr:rowOff>
    </xdr:from>
    <xdr:to>
      <xdr:col>5</xdr:col>
      <xdr:colOff>12700</xdr:colOff>
      <xdr:row>23</xdr:row>
      <xdr:rowOff>50800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E781B48C-2139-0144-A09E-62918AF39D76}"/>
            </a:ext>
          </a:extLst>
        </xdr:cNvPr>
        <xdr:cNvSpPr/>
      </xdr:nvSpPr>
      <xdr:spPr>
        <a:xfrm>
          <a:off x="622300" y="1397000"/>
          <a:ext cx="3517900" cy="30353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51</xdr:row>
      <xdr:rowOff>12701</xdr:rowOff>
    </xdr:from>
    <xdr:to>
      <xdr:col>6</xdr:col>
      <xdr:colOff>672568</xdr:colOff>
      <xdr:row>68</xdr:row>
      <xdr:rowOff>88900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9F7E500-B4EC-DD4A-B312-1CE83C173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728201"/>
          <a:ext cx="5625568" cy="331469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</xdr:row>
      <xdr:rowOff>63501</xdr:rowOff>
    </xdr:from>
    <xdr:to>
      <xdr:col>6</xdr:col>
      <xdr:colOff>584200</xdr:colOff>
      <xdr:row>46</xdr:row>
      <xdr:rowOff>182535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EE278A2-689F-5946-A36A-7ECF1BE31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" y="5397501"/>
          <a:ext cx="5473700" cy="3548034"/>
        </a:xfrm>
        <a:prstGeom prst="rect">
          <a:avLst/>
        </a:prstGeom>
      </xdr:spPr>
    </xdr:pic>
    <xdr:clientData/>
  </xdr:twoCellAnchor>
  <xdr:twoCellAnchor>
    <xdr:from>
      <xdr:col>0</xdr:col>
      <xdr:colOff>584200</xdr:colOff>
      <xdr:row>35</xdr:row>
      <xdr:rowOff>63500</xdr:rowOff>
    </xdr:from>
    <xdr:to>
      <xdr:col>6</xdr:col>
      <xdr:colOff>419100</xdr:colOff>
      <xdr:row>45</xdr:row>
      <xdr:rowOff>139700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5394A6CB-8341-3245-A734-1505F8F7AE8D}"/>
            </a:ext>
          </a:extLst>
        </xdr:cNvPr>
        <xdr:cNvSpPr/>
      </xdr:nvSpPr>
      <xdr:spPr>
        <a:xfrm>
          <a:off x="584200" y="6731000"/>
          <a:ext cx="4787900" cy="19812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622300</xdr:colOff>
      <xdr:row>58</xdr:row>
      <xdr:rowOff>50800</xdr:rowOff>
    </xdr:from>
    <xdr:to>
      <xdr:col>6</xdr:col>
      <xdr:colOff>457200</xdr:colOff>
      <xdr:row>67</xdr:row>
      <xdr:rowOff>177800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7F62068E-E44C-E045-B3B8-36B1736C2BF8}"/>
            </a:ext>
          </a:extLst>
        </xdr:cNvPr>
        <xdr:cNvSpPr/>
      </xdr:nvSpPr>
      <xdr:spPr>
        <a:xfrm>
          <a:off x="622300" y="11099800"/>
          <a:ext cx="4787900" cy="18415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21</xdr:row>
      <xdr:rowOff>88900</xdr:rowOff>
    </xdr:from>
    <xdr:to>
      <xdr:col>5</xdr:col>
      <xdr:colOff>444500</xdr:colOff>
      <xdr:row>35</xdr:row>
      <xdr:rowOff>182958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C5E6406-5794-6A42-9C27-B389804E9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50900"/>
          <a:ext cx="4572000" cy="27610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5</xdr:col>
      <xdr:colOff>444500</xdr:colOff>
      <xdr:row>15</xdr:row>
      <xdr:rowOff>173316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796E6D7-A8D4-D041-B8F4-9987A0479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381500"/>
          <a:ext cx="4572000" cy="2649816"/>
        </a:xfrm>
        <a:prstGeom prst="rect">
          <a:avLst/>
        </a:prstGeom>
      </xdr:spPr>
    </xdr:pic>
    <xdr:clientData/>
  </xdr:twoCellAnchor>
  <xdr:twoCellAnchor>
    <xdr:from>
      <xdr:col>0</xdr:col>
      <xdr:colOff>355600</xdr:colOff>
      <xdr:row>5</xdr:row>
      <xdr:rowOff>76200</xdr:rowOff>
    </xdr:from>
    <xdr:to>
      <xdr:col>5</xdr:col>
      <xdr:colOff>228600</xdr:colOff>
      <xdr:row>12</xdr:row>
      <xdr:rowOff>76200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9137A1AC-2FF1-034C-B079-9681F337AD19}"/>
            </a:ext>
          </a:extLst>
        </xdr:cNvPr>
        <xdr:cNvSpPr/>
      </xdr:nvSpPr>
      <xdr:spPr>
        <a:xfrm>
          <a:off x="355600" y="1028700"/>
          <a:ext cx="4000500" cy="13335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292100</xdr:colOff>
      <xdr:row>25</xdr:row>
      <xdr:rowOff>165100</xdr:rowOff>
    </xdr:from>
    <xdr:to>
      <xdr:col>5</xdr:col>
      <xdr:colOff>165100</xdr:colOff>
      <xdr:row>32</xdr:row>
      <xdr:rowOff>139700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1E347B51-7176-E845-A400-E43D1A423CEC}"/>
            </a:ext>
          </a:extLst>
        </xdr:cNvPr>
        <xdr:cNvSpPr/>
      </xdr:nvSpPr>
      <xdr:spPr>
        <a:xfrm>
          <a:off x="292100" y="4927600"/>
          <a:ext cx="4000500" cy="13081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36</xdr:row>
      <xdr:rowOff>0</xdr:rowOff>
    </xdr:from>
    <xdr:to>
      <xdr:col>5</xdr:col>
      <xdr:colOff>177800</xdr:colOff>
      <xdr:row>49</xdr:row>
      <xdr:rowOff>90164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BAC43D-D268-6840-92CC-C4E3D2D3C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959600"/>
          <a:ext cx="4572000" cy="2566664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53</xdr:row>
      <xdr:rowOff>101601</xdr:rowOff>
    </xdr:from>
    <xdr:to>
      <xdr:col>5</xdr:col>
      <xdr:colOff>190500</xdr:colOff>
      <xdr:row>66</xdr:row>
      <xdr:rowOff>176636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249DE7B-5020-7A48-941C-6880C5FC5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" y="10299701"/>
          <a:ext cx="4572000" cy="2551535"/>
        </a:xfrm>
        <a:prstGeom prst="rect">
          <a:avLst/>
        </a:prstGeom>
      </xdr:spPr>
    </xdr:pic>
    <xdr:clientData/>
  </xdr:twoCellAnchor>
  <xdr:twoCellAnchor editAs="oneCell">
    <xdr:from>
      <xdr:col>5</xdr:col>
      <xdr:colOff>787400</xdr:colOff>
      <xdr:row>35</xdr:row>
      <xdr:rowOff>190499</xdr:rowOff>
    </xdr:from>
    <xdr:to>
      <xdr:col>12</xdr:col>
      <xdr:colOff>203200</xdr:colOff>
      <xdr:row>68</xdr:row>
      <xdr:rowOff>125360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F04DC0E-F375-BF48-AD06-BC6830D50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81600" y="6959599"/>
          <a:ext cx="5194300" cy="6221361"/>
        </a:xfrm>
        <a:prstGeom prst="rect">
          <a:avLst/>
        </a:prstGeom>
      </xdr:spPr>
    </xdr:pic>
    <xdr:clientData/>
  </xdr:twoCellAnchor>
  <xdr:twoCellAnchor>
    <xdr:from>
      <xdr:col>6</xdr:col>
      <xdr:colOff>50800</xdr:colOff>
      <xdr:row>38</xdr:row>
      <xdr:rowOff>38100</xdr:rowOff>
    </xdr:from>
    <xdr:to>
      <xdr:col>11</xdr:col>
      <xdr:colOff>647700</xdr:colOff>
      <xdr:row>46</xdr:row>
      <xdr:rowOff>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BB19BECF-6D7C-9346-8233-2E9898E1E02B}"/>
            </a:ext>
          </a:extLst>
        </xdr:cNvPr>
        <xdr:cNvSpPr/>
      </xdr:nvSpPr>
      <xdr:spPr>
        <a:xfrm>
          <a:off x="5270500" y="7378700"/>
          <a:ext cx="4724400" cy="14859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317500</xdr:colOff>
      <xdr:row>60</xdr:row>
      <xdr:rowOff>139700</xdr:rowOff>
    </xdr:from>
    <xdr:to>
      <xdr:col>8</xdr:col>
      <xdr:colOff>482600</xdr:colOff>
      <xdr:row>68</xdr:row>
      <xdr:rowOff>101600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6918900C-9183-2D49-AE96-7E3A01DD3240}"/>
            </a:ext>
          </a:extLst>
        </xdr:cNvPr>
        <xdr:cNvSpPr/>
      </xdr:nvSpPr>
      <xdr:spPr>
        <a:xfrm>
          <a:off x="6362700" y="11671300"/>
          <a:ext cx="990600" cy="14859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38100</xdr:colOff>
      <xdr:row>37</xdr:row>
      <xdr:rowOff>165100</xdr:rowOff>
    </xdr:from>
    <xdr:to>
      <xdr:col>5</xdr:col>
      <xdr:colOff>50800</xdr:colOff>
      <xdr:row>45</xdr:row>
      <xdr:rowOff>127000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1AB9723C-528C-694C-872C-561DB23B76BD}"/>
            </a:ext>
          </a:extLst>
        </xdr:cNvPr>
        <xdr:cNvSpPr/>
      </xdr:nvSpPr>
      <xdr:spPr>
        <a:xfrm>
          <a:off x="38100" y="7315200"/>
          <a:ext cx="4406900" cy="14859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177800</xdr:colOff>
      <xdr:row>56</xdr:row>
      <xdr:rowOff>76200</xdr:rowOff>
    </xdr:from>
    <xdr:to>
      <xdr:col>2</xdr:col>
      <xdr:colOff>276327</xdr:colOff>
      <xdr:row>64</xdr:row>
      <xdr:rowOff>38100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AB0B2BDD-DBC9-9042-BFC4-C5BE59B9D5B2}"/>
            </a:ext>
          </a:extLst>
        </xdr:cNvPr>
        <xdr:cNvSpPr/>
      </xdr:nvSpPr>
      <xdr:spPr>
        <a:xfrm>
          <a:off x="1270000" y="10845800"/>
          <a:ext cx="924027" cy="14859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76200</xdr:colOff>
      <xdr:row>71</xdr:row>
      <xdr:rowOff>152400</xdr:rowOff>
    </xdr:from>
    <xdr:to>
      <xdr:col>6</xdr:col>
      <xdr:colOff>88900</xdr:colOff>
      <xdr:row>100</xdr:row>
      <xdr:rowOff>25400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95FDEBC-2A22-144D-8DEE-518EFEB2E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flipV="1">
          <a:off x="76200" y="13779500"/>
          <a:ext cx="5232400" cy="5397500"/>
        </a:xfrm>
        <a:prstGeom prst="rect">
          <a:avLst/>
        </a:prstGeom>
      </xdr:spPr>
    </xdr:pic>
    <xdr:clientData/>
  </xdr:twoCellAnchor>
  <xdr:twoCellAnchor>
    <xdr:from>
      <xdr:col>1</xdr:col>
      <xdr:colOff>165100</xdr:colOff>
      <xdr:row>79</xdr:row>
      <xdr:rowOff>114300</xdr:rowOff>
    </xdr:from>
    <xdr:to>
      <xdr:col>3</xdr:col>
      <xdr:colOff>685800</xdr:colOff>
      <xdr:row>81</xdr:row>
      <xdr:rowOff>76200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C4629392-5A5F-A74A-AC8D-31EF598B887C}"/>
            </a:ext>
          </a:extLst>
        </xdr:cNvPr>
        <xdr:cNvSpPr/>
      </xdr:nvSpPr>
      <xdr:spPr>
        <a:xfrm>
          <a:off x="1257300" y="15265400"/>
          <a:ext cx="2171700" cy="3429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241300</xdr:colOff>
      <xdr:row>91</xdr:row>
      <xdr:rowOff>101600</xdr:rowOff>
    </xdr:from>
    <xdr:to>
      <xdr:col>3</xdr:col>
      <xdr:colOff>762000</xdr:colOff>
      <xdr:row>93</xdr:row>
      <xdr:rowOff>63500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9472393F-3CA3-BD43-B717-3EB602206700}"/>
            </a:ext>
          </a:extLst>
        </xdr:cNvPr>
        <xdr:cNvSpPr/>
      </xdr:nvSpPr>
      <xdr:spPr>
        <a:xfrm>
          <a:off x="1333500" y="17538700"/>
          <a:ext cx="2171700" cy="3429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0</xdr:colOff>
      <xdr:row>72</xdr:row>
      <xdr:rowOff>0</xdr:rowOff>
    </xdr:from>
    <xdr:to>
      <xdr:col>13</xdr:col>
      <xdr:colOff>381000</xdr:colOff>
      <xdr:row>89</xdr:row>
      <xdr:rowOff>152400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DE538AF7-933E-3E40-8466-5FFE53202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045200" y="13817600"/>
          <a:ext cx="5334000" cy="339090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83</xdr:row>
      <xdr:rowOff>114300</xdr:rowOff>
    </xdr:from>
    <xdr:to>
      <xdr:col>10</xdr:col>
      <xdr:colOff>520700</xdr:colOff>
      <xdr:row>85</xdr:row>
      <xdr:rowOff>76200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8F12877C-A808-464A-A74F-1ECF1D54B53E}"/>
            </a:ext>
          </a:extLst>
        </xdr:cNvPr>
        <xdr:cNvSpPr/>
      </xdr:nvSpPr>
      <xdr:spPr>
        <a:xfrm>
          <a:off x="6870700" y="16027400"/>
          <a:ext cx="2171700" cy="3429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12700</xdr:colOff>
      <xdr:row>3</xdr:row>
      <xdr:rowOff>152400</xdr:rowOff>
    </xdr:from>
    <xdr:to>
      <xdr:col>6</xdr:col>
      <xdr:colOff>508000</xdr:colOff>
      <xdr:row>20</xdr:row>
      <xdr:rowOff>86260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4692EC2-2364-1F47-8404-4046E1CF7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" y="723900"/>
          <a:ext cx="5448300" cy="317236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2</xdr:col>
      <xdr:colOff>533400</xdr:colOff>
      <xdr:row>4</xdr:row>
      <xdr:rowOff>152400</xdr:rowOff>
    </xdr:from>
    <xdr:to>
      <xdr:col>6</xdr:col>
      <xdr:colOff>266700</xdr:colOff>
      <xdr:row>19</xdr:row>
      <xdr:rowOff>139700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72BA74D9-D5DD-014F-913C-C00A2DCFF435}"/>
            </a:ext>
          </a:extLst>
        </xdr:cNvPr>
        <xdr:cNvSpPr/>
      </xdr:nvSpPr>
      <xdr:spPr>
        <a:xfrm>
          <a:off x="2184400" y="914400"/>
          <a:ext cx="3035300" cy="2844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2ACA92-95C9-8343-A1CC-D9C1BC2E753C}">
  <dimension ref="A2:A21"/>
  <sheetViews>
    <sheetView workbookViewId="0">
      <selection activeCell="G17" sqref="G17"/>
    </sheetView>
  </sheetViews>
  <sheetFormatPr baseColWidth="10" defaultRowHeight="15" x14ac:dyDescent="0.2"/>
  <sheetData>
    <row r="2" spans="1:1" x14ac:dyDescent="0.2">
      <c r="A2" t="s">
        <v>110</v>
      </c>
    </row>
    <row r="21" spans="1:1" x14ac:dyDescent="0.2">
      <c r="A21" t="s">
        <v>111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E6D489-D87D-3D40-9445-5F434F261DDE}">
  <dimension ref="A1"/>
  <sheetViews>
    <sheetView workbookViewId="0">
      <selection activeCell="D32" sqref="D32"/>
    </sheetView>
  </sheetViews>
  <sheetFormatPr baseColWidth="10" defaultRowHeight="15" x14ac:dyDescent="0.2"/>
  <sheetData>
    <row r="1" spans="1:1" x14ac:dyDescent="0.2">
      <c r="A1" t="s">
        <v>112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847B93-5D55-F84C-A59A-9809193E36B9}">
  <dimension ref="A1:M29"/>
  <sheetViews>
    <sheetView topLeftCell="A13" workbookViewId="0">
      <selection activeCell="K5" sqref="K5"/>
    </sheetView>
  </sheetViews>
  <sheetFormatPr baseColWidth="10" defaultRowHeight="15" x14ac:dyDescent="0.2"/>
  <cols>
    <col min="1" max="8" width="10.83203125" style="20"/>
    <col min="9" max="10" width="10.83203125" style="20" customWidth="1"/>
    <col min="11" max="11" width="12" style="20" customWidth="1"/>
    <col min="12" max="12" width="13.33203125" style="20" customWidth="1"/>
    <col min="13" max="13" width="14" style="20" customWidth="1"/>
    <col min="14" max="16384" width="10.83203125" style="20"/>
  </cols>
  <sheetData>
    <row r="1" spans="1:13" ht="16" thickBot="1" x14ac:dyDescent="0.25">
      <c r="A1" s="28" t="s">
        <v>59</v>
      </c>
    </row>
    <row r="2" spans="1:13" x14ac:dyDescent="0.2">
      <c r="A2" s="22"/>
      <c r="B2" s="106" t="s">
        <v>28</v>
      </c>
      <c r="C2" s="106"/>
      <c r="D2" s="106"/>
      <c r="E2" s="17"/>
      <c r="F2" s="106" t="s">
        <v>29</v>
      </c>
      <c r="G2" s="106"/>
      <c r="H2" s="106"/>
      <c r="I2" s="17"/>
    </row>
    <row r="3" spans="1:13" s="13" customFormat="1" ht="16" thickBot="1" x14ac:dyDescent="0.25">
      <c r="A3" s="12"/>
      <c r="B3" s="24" t="s">
        <v>15</v>
      </c>
      <c r="C3" s="24" t="s">
        <v>16</v>
      </c>
      <c r="D3" s="24" t="s">
        <v>17</v>
      </c>
      <c r="E3" s="11" t="s">
        <v>60</v>
      </c>
      <c r="F3" s="24" t="s">
        <v>15</v>
      </c>
      <c r="G3" s="24" t="s">
        <v>16</v>
      </c>
      <c r="H3" s="24" t="s">
        <v>17</v>
      </c>
      <c r="I3" s="11" t="s">
        <v>60</v>
      </c>
      <c r="J3" s="13" t="s">
        <v>31</v>
      </c>
      <c r="K3" s="13" t="s">
        <v>32</v>
      </c>
    </row>
    <row r="4" spans="1:13" x14ac:dyDescent="0.2">
      <c r="A4" s="14" t="s">
        <v>9</v>
      </c>
      <c r="B4" s="25">
        <v>1.083747</v>
      </c>
      <c r="C4" s="26">
        <v>1.1274310000000001</v>
      </c>
      <c r="D4" s="27">
        <v>0.78593900000000005</v>
      </c>
      <c r="E4" s="16">
        <f>AVERAGE(B4:D4)</f>
        <v>0.99903900000000012</v>
      </c>
      <c r="F4" s="25">
        <v>1.846295</v>
      </c>
      <c r="G4" s="26">
        <v>1.8792390000000001</v>
      </c>
      <c r="H4" s="27">
        <v>1.9537420000000001</v>
      </c>
      <c r="I4" s="16">
        <f>AVERAGE(F4:H4)</f>
        <v>1.893092</v>
      </c>
    </row>
    <row r="5" spans="1:13" x14ac:dyDescent="0.2">
      <c r="A5" s="14" t="s">
        <v>13</v>
      </c>
      <c r="B5" s="18">
        <v>1.603694</v>
      </c>
      <c r="C5" s="7">
        <v>1.9026149999999999</v>
      </c>
      <c r="D5" s="8">
        <v>1.6798139999999999</v>
      </c>
      <c r="E5" s="16">
        <f t="shared" ref="E5:E6" si="0">AVERAGE(B5:D5)</f>
        <v>1.7287076666666668</v>
      </c>
      <c r="F5" s="18">
        <v>5.4322720000000002</v>
      </c>
      <c r="G5" s="7">
        <v>4.6791900000000002</v>
      </c>
      <c r="H5" s="8">
        <v>5.2860110000000002</v>
      </c>
      <c r="I5" s="16">
        <f t="shared" ref="I5:I6" si="1">AVERAGE(F5:H5)</f>
        <v>5.1324909999999999</v>
      </c>
      <c r="J5" s="21">
        <f>_xlfn.T.TEST(B5:D5,B4:D4,2,1)</f>
        <v>2.2102598646492125E-2</v>
      </c>
      <c r="K5" s="21">
        <f>_xlfn.T.TEST(F5:H5,F4:H4,2,1)</f>
        <v>5.0730187128452979E-3</v>
      </c>
    </row>
    <row r="6" spans="1:13" ht="16" thickBot="1" x14ac:dyDescent="0.25">
      <c r="A6" s="15" t="s">
        <v>30</v>
      </c>
      <c r="B6" s="19">
        <v>1.471009</v>
      </c>
      <c r="C6" s="9">
        <v>1.6909620000000001</v>
      </c>
      <c r="D6" s="10">
        <v>0.93702200000000002</v>
      </c>
      <c r="E6" s="23">
        <f t="shared" si="0"/>
        <v>1.366331</v>
      </c>
      <c r="F6" s="19">
        <v>2.2462849999999999</v>
      </c>
      <c r="G6" s="9">
        <v>2.6622859999999999</v>
      </c>
      <c r="H6" s="10">
        <v>2.424509</v>
      </c>
      <c r="I6" s="23">
        <f t="shared" si="1"/>
        <v>2.4443600000000001</v>
      </c>
      <c r="J6" s="20">
        <f>_xlfn.T.TEST(B6:D6,B5:D5,2,2)</f>
        <v>0.20733263668477656</v>
      </c>
      <c r="K6" s="21">
        <f>_xlfn.T.TEST(F6:H6,F5:H5,2,1)</f>
        <v>1.638987046235417E-2</v>
      </c>
    </row>
    <row r="10" spans="1:13" x14ac:dyDescent="0.2">
      <c r="A10" t="s">
        <v>89</v>
      </c>
      <c r="B10"/>
      <c r="C10"/>
      <c r="D10"/>
      <c r="E10"/>
      <c r="F10"/>
      <c r="G10"/>
      <c r="H10" t="s">
        <v>91</v>
      </c>
      <c r="I10"/>
      <c r="J10"/>
      <c r="K10"/>
      <c r="L10"/>
      <c r="M10" t="s">
        <v>91</v>
      </c>
    </row>
    <row r="11" spans="1:13" x14ac:dyDescent="0.2">
      <c r="A11"/>
      <c r="B11"/>
      <c r="C11"/>
      <c r="D11"/>
      <c r="E11"/>
      <c r="F11"/>
      <c r="G11"/>
      <c r="H11"/>
      <c r="I11"/>
      <c r="J11"/>
      <c r="K11"/>
      <c r="L11"/>
      <c r="M11"/>
    </row>
    <row r="12" spans="1:13" x14ac:dyDescent="0.2">
      <c r="A12"/>
      <c r="B12"/>
      <c r="C12"/>
      <c r="D12"/>
      <c r="E12"/>
      <c r="F12"/>
      <c r="G12"/>
      <c r="H12"/>
      <c r="I12"/>
      <c r="J12"/>
      <c r="K12"/>
      <c r="L12"/>
      <c r="M12"/>
    </row>
    <row r="13" spans="1:13" x14ac:dyDescent="0.2">
      <c r="A13"/>
      <c r="B13"/>
      <c r="C13"/>
      <c r="D13"/>
      <c r="E13"/>
      <c r="F13"/>
      <c r="G13"/>
      <c r="H13"/>
      <c r="I13"/>
      <c r="J13"/>
      <c r="K13"/>
      <c r="L13"/>
      <c r="M13"/>
    </row>
    <row r="14" spans="1:13" x14ac:dyDescent="0.2">
      <c r="A14"/>
      <c r="B14"/>
      <c r="C14"/>
      <c r="D14"/>
      <c r="E14"/>
      <c r="F14"/>
      <c r="G14"/>
      <c r="H14"/>
      <c r="I14"/>
      <c r="J14"/>
      <c r="K14"/>
      <c r="L14"/>
      <c r="M14"/>
    </row>
    <row r="15" spans="1:13" x14ac:dyDescent="0.2">
      <c r="A15"/>
      <c r="B15"/>
      <c r="C15"/>
      <c r="D15"/>
      <c r="E15"/>
      <c r="F15"/>
      <c r="G15"/>
      <c r="H15"/>
      <c r="I15"/>
      <c r="J15"/>
      <c r="K15"/>
      <c r="L15"/>
      <c r="M15"/>
    </row>
    <row r="16" spans="1:13" x14ac:dyDescent="0.2">
      <c r="A16"/>
      <c r="B16"/>
      <c r="C16"/>
      <c r="D16"/>
      <c r="E16"/>
      <c r="F16"/>
      <c r="G16"/>
      <c r="H16"/>
      <c r="I16"/>
      <c r="J16"/>
      <c r="K16"/>
      <c r="L16"/>
      <c r="M16"/>
    </row>
    <row r="17" spans="1:13" x14ac:dyDescent="0.2">
      <c r="A17"/>
      <c r="B17"/>
      <c r="C17"/>
      <c r="D17"/>
      <c r="E17"/>
      <c r="F17"/>
      <c r="G17"/>
      <c r="H17"/>
      <c r="I17"/>
      <c r="J17"/>
      <c r="K17"/>
      <c r="L17"/>
      <c r="M17"/>
    </row>
    <row r="18" spans="1:13" x14ac:dyDescent="0.2">
      <c r="A18"/>
      <c r="B18"/>
      <c r="C18"/>
      <c r="D18"/>
      <c r="E18"/>
      <c r="F18"/>
      <c r="G18"/>
      <c r="H18"/>
      <c r="I18"/>
      <c r="J18"/>
      <c r="K18"/>
      <c r="L18"/>
      <c r="M18"/>
    </row>
    <row r="19" spans="1:13" x14ac:dyDescent="0.2">
      <c r="A19"/>
      <c r="B19"/>
      <c r="C19"/>
      <c r="D19"/>
      <c r="E19"/>
      <c r="F19"/>
      <c r="G19"/>
      <c r="H19"/>
      <c r="I19"/>
      <c r="J19"/>
      <c r="K19"/>
      <c r="L19"/>
      <c r="M19"/>
    </row>
    <row r="20" spans="1:13" x14ac:dyDescent="0.2">
      <c r="A20"/>
      <c r="B20"/>
      <c r="C20"/>
      <c r="D20"/>
      <c r="E20"/>
      <c r="F20"/>
      <c r="G20"/>
      <c r="H20"/>
      <c r="I20"/>
      <c r="J20"/>
      <c r="K20"/>
      <c r="L20"/>
      <c r="M20"/>
    </row>
    <row r="21" spans="1:13" x14ac:dyDescent="0.2">
      <c r="A21"/>
      <c r="B21"/>
      <c r="C21"/>
      <c r="D21"/>
      <c r="E21"/>
      <c r="F21"/>
      <c r="G21"/>
      <c r="H21"/>
      <c r="I21"/>
      <c r="J21"/>
      <c r="K21"/>
      <c r="L21"/>
      <c r="M21"/>
    </row>
    <row r="22" spans="1:13" x14ac:dyDescent="0.2">
      <c r="A22"/>
      <c r="B22"/>
      <c r="C22"/>
      <c r="D22"/>
      <c r="E22"/>
      <c r="F22"/>
      <c r="G22"/>
      <c r="H22"/>
      <c r="I22"/>
      <c r="J22"/>
      <c r="K22"/>
      <c r="L22"/>
      <c r="M22"/>
    </row>
    <row r="23" spans="1:13" x14ac:dyDescent="0.2">
      <c r="A23"/>
      <c r="B23"/>
      <c r="C23"/>
      <c r="D23"/>
      <c r="E23"/>
      <c r="F23"/>
      <c r="G23"/>
      <c r="H23"/>
      <c r="I23"/>
      <c r="J23"/>
      <c r="K23"/>
      <c r="L23"/>
      <c r="M23"/>
    </row>
    <row r="24" spans="1:13" x14ac:dyDescent="0.2">
      <c r="A24"/>
      <c r="B24"/>
      <c r="C24"/>
      <c r="D24"/>
      <c r="E24"/>
      <c r="F24"/>
      <c r="G24"/>
      <c r="H24"/>
      <c r="I24"/>
      <c r="J24"/>
      <c r="K24"/>
      <c r="L24"/>
      <c r="M24"/>
    </row>
    <row r="25" spans="1:13" x14ac:dyDescent="0.2">
      <c r="A25"/>
      <c r="B25"/>
      <c r="C25"/>
      <c r="D25"/>
      <c r="E25"/>
      <c r="F25"/>
      <c r="G25"/>
      <c r="H25"/>
      <c r="I25"/>
      <c r="J25"/>
      <c r="K25"/>
      <c r="L25"/>
      <c r="M25"/>
    </row>
    <row r="26" spans="1:13" x14ac:dyDescent="0.2">
      <c r="A26"/>
      <c r="B26"/>
      <c r="C26"/>
      <c r="D26"/>
      <c r="E26"/>
      <c r="F26"/>
      <c r="G26"/>
      <c r="H26"/>
      <c r="I26"/>
      <c r="J26"/>
      <c r="K26"/>
      <c r="L26"/>
      <c r="M26"/>
    </row>
    <row r="27" spans="1:13" x14ac:dyDescent="0.2">
      <c r="A27"/>
      <c r="B27"/>
      <c r="C27"/>
      <c r="D27"/>
      <c r="E27"/>
      <c r="F27"/>
      <c r="G27"/>
      <c r="H27"/>
      <c r="I27"/>
      <c r="J27"/>
      <c r="K27"/>
      <c r="L27"/>
      <c r="M27"/>
    </row>
    <row r="28" spans="1:13" x14ac:dyDescent="0.2">
      <c r="A28"/>
      <c r="B28"/>
      <c r="C28"/>
      <c r="D28"/>
      <c r="E28"/>
      <c r="F28"/>
      <c r="G28"/>
      <c r="H28"/>
      <c r="I28"/>
      <c r="J28"/>
      <c r="K28"/>
      <c r="L28"/>
      <c r="M28"/>
    </row>
    <row r="29" spans="1:13" x14ac:dyDescent="0.2">
      <c r="A29" t="s">
        <v>90</v>
      </c>
      <c r="B29"/>
      <c r="C29"/>
      <c r="D29"/>
      <c r="E29"/>
      <c r="F29"/>
      <c r="G29"/>
      <c r="H29" t="s">
        <v>92</v>
      </c>
      <c r="I29"/>
      <c r="J29"/>
      <c r="K29"/>
      <c r="L29"/>
      <c r="M29"/>
    </row>
  </sheetData>
  <mergeCells count="2">
    <mergeCell ref="B2:D2"/>
    <mergeCell ref="F2:H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83723B-6497-4A66-95A1-522A3BF9D499}">
  <dimension ref="A1:N111"/>
  <sheetViews>
    <sheetView topLeftCell="A50" workbookViewId="0">
      <selection activeCell="M111" sqref="M111"/>
    </sheetView>
  </sheetViews>
  <sheetFormatPr baseColWidth="10" defaultColWidth="8.83203125" defaultRowHeight="15" x14ac:dyDescent="0.2"/>
  <cols>
    <col min="1" max="14" width="12" customWidth="1"/>
  </cols>
  <sheetData>
    <row r="1" spans="1:14" ht="16" thickBot="1" x14ac:dyDescent="0.25">
      <c r="A1" s="4" t="s">
        <v>7</v>
      </c>
    </row>
    <row r="2" spans="1:14" x14ac:dyDescent="0.2">
      <c r="A2" s="35"/>
      <c r="B2" s="36" t="s">
        <v>0</v>
      </c>
      <c r="C2" s="36" t="s">
        <v>62</v>
      </c>
      <c r="D2" s="36" t="s">
        <v>33</v>
      </c>
      <c r="E2" s="36" t="s">
        <v>14</v>
      </c>
      <c r="F2" s="37" t="s">
        <v>61</v>
      </c>
      <c r="I2" s="35" t="s">
        <v>36</v>
      </c>
      <c r="J2" s="36" t="s">
        <v>0</v>
      </c>
      <c r="K2" s="36" t="s">
        <v>62</v>
      </c>
      <c r="L2" s="36" t="s">
        <v>33</v>
      </c>
      <c r="M2" s="36" t="s">
        <v>14</v>
      </c>
      <c r="N2" s="37" t="s">
        <v>61</v>
      </c>
    </row>
    <row r="3" spans="1:14" x14ac:dyDescent="0.2">
      <c r="A3" s="109" t="s">
        <v>1</v>
      </c>
      <c r="B3" s="32">
        <v>0.1293</v>
      </c>
      <c r="C3" s="32">
        <v>7.6399999999999996E-2</v>
      </c>
      <c r="D3" s="32">
        <v>7.2499999999999995E-2</v>
      </c>
      <c r="E3" s="32">
        <v>4.3200000000000002E-2</v>
      </c>
      <c r="F3" s="38">
        <v>7.0800000000000002E-2</v>
      </c>
      <c r="I3" s="109" t="s">
        <v>1</v>
      </c>
      <c r="J3" s="32">
        <f>1-B3/0.1293</f>
        <v>0</v>
      </c>
      <c r="K3" s="32">
        <f>1-C3/0.0764</f>
        <v>0</v>
      </c>
      <c r="L3" s="32">
        <f>1-D3/0.0725</f>
        <v>0</v>
      </c>
      <c r="M3" s="32">
        <f>1-E3/0.0432</f>
        <v>0</v>
      </c>
      <c r="N3" s="32">
        <f>1-F3/0.0708</f>
        <v>0</v>
      </c>
    </row>
    <row r="4" spans="1:14" x14ac:dyDescent="0.2">
      <c r="A4" s="109"/>
      <c r="B4" s="32">
        <v>0.15329999999999999</v>
      </c>
      <c r="C4" s="32">
        <v>7.51E-2</v>
      </c>
      <c r="D4" s="32">
        <v>5.2699999999999997E-2</v>
      </c>
      <c r="E4" s="32">
        <v>2.07E-2</v>
      </c>
      <c r="F4" s="38">
        <v>8.1799999999999998E-2</v>
      </c>
      <c r="I4" s="109"/>
      <c r="J4" s="32">
        <f>1-B4/0.1533</f>
        <v>0</v>
      </c>
      <c r="K4" s="32">
        <f>1-C4/0.0751</f>
        <v>0</v>
      </c>
      <c r="L4" s="32">
        <f>1-D4/0.0527</f>
        <v>0</v>
      </c>
      <c r="M4" s="32">
        <f>1-E4/0.0207</f>
        <v>0</v>
      </c>
      <c r="N4" s="40">
        <f>1-F4/0.0818</f>
        <v>0</v>
      </c>
    </row>
    <row r="5" spans="1:14" x14ac:dyDescent="0.2">
      <c r="A5" s="109"/>
      <c r="B5" s="32">
        <v>0.13320000000000001</v>
      </c>
      <c r="C5" s="32">
        <v>7.3800000000000004E-2</v>
      </c>
      <c r="D5" s="32">
        <v>4.5100000000000001E-2</v>
      </c>
      <c r="E5" s="32">
        <v>3.4799999999999998E-2</v>
      </c>
      <c r="F5" s="38">
        <v>0.1056</v>
      </c>
      <c r="I5" s="109"/>
      <c r="J5" s="32">
        <f>1-B5/0.1332</f>
        <v>0</v>
      </c>
      <c r="K5" s="32">
        <f>1-C5/0.0738</f>
        <v>0</v>
      </c>
      <c r="L5" s="32">
        <f>1-D5/0.0451</f>
        <v>0</v>
      </c>
      <c r="M5" s="32">
        <f>1-E5/0.0348</f>
        <v>0</v>
      </c>
      <c r="N5" s="40">
        <f>1-F5/0.1056</f>
        <v>0</v>
      </c>
    </row>
    <row r="6" spans="1:14" x14ac:dyDescent="0.2">
      <c r="A6" s="109"/>
      <c r="B6" s="32">
        <v>0.13400000000000001</v>
      </c>
      <c r="C6" s="32">
        <v>6.4100000000000004E-2</v>
      </c>
      <c r="D6" s="32">
        <v>3.6499999999999998E-2</v>
      </c>
      <c r="E6" s="32">
        <v>2.87E-2</v>
      </c>
      <c r="F6" s="38">
        <v>9.9199999999999997E-2</v>
      </c>
      <c r="I6" s="109"/>
      <c r="J6" s="32">
        <f>1-B6/0.134</f>
        <v>0</v>
      </c>
      <c r="K6" s="32">
        <f>1-C6/0.0641</f>
        <v>0</v>
      </c>
      <c r="L6" s="32">
        <f>1-D6/0.0365</f>
        <v>0</v>
      </c>
      <c r="M6" s="32">
        <f>1-E6/0.0287</f>
        <v>0</v>
      </c>
      <c r="N6" s="40">
        <f>1-F6/0.0992</f>
        <v>0</v>
      </c>
    </row>
    <row r="7" spans="1:14" x14ac:dyDescent="0.2">
      <c r="A7" s="109"/>
      <c r="B7" s="32">
        <v>0.1706</v>
      </c>
      <c r="C7" s="32">
        <v>5.1799999999999999E-2</v>
      </c>
      <c r="D7" s="32">
        <v>5.8299999999999998E-2</v>
      </c>
      <c r="E7" s="32">
        <v>3.1849999999999996E-2</v>
      </c>
      <c r="F7" s="38">
        <v>0.1173</v>
      </c>
      <c r="I7" s="109"/>
      <c r="J7" s="32">
        <f>1-B7/0.1706</f>
        <v>0</v>
      </c>
      <c r="K7" s="32">
        <f>1-C7/0.0518</f>
        <v>0</v>
      </c>
      <c r="L7" s="32">
        <f>1-D7/0.0583</f>
        <v>0</v>
      </c>
      <c r="M7" s="32">
        <f>1-E7/0.03185</f>
        <v>0</v>
      </c>
      <c r="N7" s="40">
        <f>1-F7/0.1173</f>
        <v>0</v>
      </c>
    </row>
    <row r="8" spans="1:14" x14ac:dyDescent="0.2">
      <c r="A8" s="39"/>
      <c r="B8" s="32"/>
      <c r="C8" s="32"/>
      <c r="D8" s="32"/>
      <c r="E8" s="32"/>
      <c r="F8" s="40"/>
      <c r="I8" s="39"/>
      <c r="J8" s="32"/>
      <c r="K8" s="32"/>
      <c r="L8" s="32"/>
      <c r="M8" s="32"/>
      <c r="N8" s="40"/>
    </row>
    <row r="9" spans="1:14" x14ac:dyDescent="0.2">
      <c r="A9" s="41"/>
      <c r="B9" s="32"/>
      <c r="C9" s="32"/>
      <c r="D9" s="32"/>
      <c r="E9" s="32"/>
      <c r="F9" s="40"/>
      <c r="I9" s="41"/>
      <c r="J9" s="32"/>
      <c r="K9" s="32"/>
      <c r="L9" s="32"/>
      <c r="M9" s="32"/>
      <c r="N9" s="40"/>
    </row>
    <row r="10" spans="1:14" x14ac:dyDescent="0.2">
      <c r="A10" s="109" t="s">
        <v>2</v>
      </c>
      <c r="B10" s="32">
        <v>0.114</v>
      </c>
      <c r="C10" s="32">
        <v>6.3E-2</v>
      </c>
      <c r="D10" s="32">
        <v>6.2300000000000001E-2</v>
      </c>
      <c r="E10" s="32">
        <v>3.3300000000000003E-2</v>
      </c>
      <c r="F10" s="42">
        <v>4.1399999999999999E-2</v>
      </c>
      <c r="I10" s="109" t="s">
        <v>2</v>
      </c>
      <c r="J10" s="32">
        <f>1-B10/0.1293</f>
        <v>0.11832946635730857</v>
      </c>
      <c r="K10" s="32">
        <f>1-C10/0.0764</f>
        <v>0.17539267015706805</v>
      </c>
      <c r="L10" s="32">
        <f>1-D10/0.0725</f>
        <v>0.14068965517241372</v>
      </c>
      <c r="M10" s="32">
        <f>1-E10/0.0432</f>
        <v>0.22916666666666663</v>
      </c>
      <c r="N10" s="40">
        <v>0.29630000000000001</v>
      </c>
    </row>
    <row r="11" spans="1:14" x14ac:dyDescent="0.2">
      <c r="A11" s="109"/>
      <c r="B11" s="32">
        <v>0.1363</v>
      </c>
      <c r="C11" s="32">
        <v>6.0999999999999999E-2</v>
      </c>
      <c r="D11" s="32">
        <v>4.5999999999999999E-2</v>
      </c>
      <c r="E11" s="32">
        <v>1.4999999999999999E-2</v>
      </c>
      <c r="F11" s="42">
        <v>4.48E-2</v>
      </c>
      <c r="I11" s="109"/>
      <c r="J11" s="32">
        <f>1-B11/0.1533</f>
        <v>0.11089367253750804</v>
      </c>
      <c r="K11" s="32">
        <f>1-C11/0.0751</f>
        <v>0.18774966711051932</v>
      </c>
      <c r="L11" s="32">
        <f>1-D11/0.0527</f>
        <v>0.12713472485768496</v>
      </c>
      <c r="M11" s="32">
        <f>1-E11/0.0207</f>
        <v>0.27536231884057971</v>
      </c>
      <c r="N11" s="40">
        <v>0.31109999999999999</v>
      </c>
    </row>
    <row r="12" spans="1:14" x14ac:dyDescent="0.2">
      <c r="A12" s="109"/>
      <c r="B12" s="32">
        <v>0.1173</v>
      </c>
      <c r="C12" s="32">
        <v>6.0299999999999999E-2</v>
      </c>
      <c r="D12" s="32">
        <v>3.8699999999999998E-2</v>
      </c>
      <c r="E12" s="32">
        <v>2.5600000000000001E-2</v>
      </c>
      <c r="F12" s="42">
        <v>6.3600000000000004E-2</v>
      </c>
      <c r="I12" s="109"/>
      <c r="J12" s="32">
        <f>1-B12/0.1332</f>
        <v>0.11936936936936948</v>
      </c>
      <c r="K12" s="32">
        <f>1-C12/0.0738</f>
        <v>0.18292682926829273</v>
      </c>
      <c r="L12" s="32">
        <f>1-D12/0.0451</f>
        <v>0.14190687361419074</v>
      </c>
      <c r="M12" s="32">
        <f>1-E12/0.0348</f>
        <v>0.26436781609195392</v>
      </c>
      <c r="N12" s="40">
        <v>0.32883000000000001</v>
      </c>
    </row>
    <row r="13" spans="1:14" x14ac:dyDescent="0.2">
      <c r="A13" s="109"/>
      <c r="B13" s="32">
        <v>0.11799999999999999</v>
      </c>
      <c r="C13" s="32">
        <v>5.1999999999999998E-2</v>
      </c>
      <c r="D13" s="32">
        <v>3.1199999999999999E-2</v>
      </c>
      <c r="E13" s="32">
        <v>2.0500000000000001E-2</v>
      </c>
      <c r="F13" s="42">
        <v>5.3900000000000003E-2</v>
      </c>
      <c r="I13" s="109"/>
      <c r="J13" s="32">
        <f>1-B13/0.134</f>
        <v>0.11940298507462699</v>
      </c>
      <c r="K13" s="32">
        <f>1-C13/0.0641</f>
        <v>0.18876755070202822</v>
      </c>
      <c r="L13" s="32">
        <f>1-D13/0.0365</f>
        <v>0.14520547945205475</v>
      </c>
      <c r="M13" s="32">
        <f>1-E13/0.0287</f>
        <v>0.2857142857142857</v>
      </c>
      <c r="N13" s="40">
        <v>0.31436999999999998</v>
      </c>
    </row>
    <row r="14" spans="1:14" x14ac:dyDescent="0.2">
      <c r="A14" s="109"/>
      <c r="B14" s="32">
        <v>0.14940000000000001</v>
      </c>
      <c r="C14" s="32">
        <v>4.1799999999999997E-2</v>
      </c>
      <c r="D14" s="32">
        <v>5.11E-2</v>
      </c>
      <c r="E14" s="32">
        <v>2.2985708962571544E-2</v>
      </c>
      <c r="F14" s="42">
        <v>6.8699999999999997E-2</v>
      </c>
      <c r="I14" s="109"/>
      <c r="J14" s="32">
        <f>1-B14/0.1706</f>
        <v>0.12426729191090269</v>
      </c>
      <c r="K14" s="32">
        <f>1-C14/0.0518</f>
        <v>0.19305019305019311</v>
      </c>
      <c r="L14" s="32">
        <f>1-D14/0.0583</f>
        <v>0.12349914236706683</v>
      </c>
      <c r="M14" s="32">
        <f>1-E14/0.03185</f>
        <v>0.2783136903431227</v>
      </c>
      <c r="N14" s="40">
        <v>0.31328</v>
      </c>
    </row>
    <row r="15" spans="1:14" x14ac:dyDescent="0.2">
      <c r="A15" s="39"/>
      <c r="B15" s="32"/>
      <c r="C15" s="32"/>
      <c r="D15" s="32"/>
      <c r="E15" s="32"/>
      <c r="F15" s="40"/>
      <c r="I15" s="63" t="s">
        <v>6</v>
      </c>
      <c r="J15" s="30"/>
      <c r="K15" s="45">
        <f>_xlfn.T.TEST(K10:K14,J10:J14,2,1)</f>
        <v>3.4060129211733919E-5</v>
      </c>
      <c r="L15" s="45">
        <f>_xlfn.T.TEST(L10:L14,J10:J14,2,1)</f>
        <v>2.2322011330347655E-2</v>
      </c>
      <c r="M15" s="45">
        <f>_xlfn.T.TEST(M10:M14,J10:J14,2,1)</f>
        <v>1.2488277023927933E-4</v>
      </c>
      <c r="N15" s="46">
        <f>_xlfn.T.TEST(N10:N14,J10:J14,2,1)</f>
        <v>3.280046260598602E-6</v>
      </c>
    </row>
    <row r="16" spans="1:14" x14ac:dyDescent="0.2">
      <c r="A16" s="41"/>
      <c r="B16" s="32"/>
      <c r="C16" s="32"/>
      <c r="D16" s="32"/>
      <c r="E16" s="32"/>
      <c r="F16" s="40"/>
      <c r="I16" s="63"/>
      <c r="J16" s="32"/>
      <c r="K16" s="32"/>
      <c r="L16" s="32"/>
      <c r="M16" s="32"/>
      <c r="N16" s="40"/>
    </row>
    <row r="17" spans="1:14" x14ac:dyDescent="0.2">
      <c r="A17" s="109" t="s">
        <v>3</v>
      </c>
      <c r="B17" s="32">
        <v>0.1086</v>
      </c>
      <c r="C17" s="32">
        <v>5.91E-2</v>
      </c>
      <c r="D17" s="32">
        <v>5.9900000000000002E-2</v>
      </c>
      <c r="E17" s="32">
        <v>3.1399999999999997E-2</v>
      </c>
      <c r="F17" s="42">
        <v>2.9100000000000001E-2</v>
      </c>
      <c r="I17" s="110" t="s">
        <v>3</v>
      </c>
      <c r="J17" s="32">
        <f>1-B17/0.1293</f>
        <v>0.16009280742459397</v>
      </c>
      <c r="K17" s="32">
        <f>1-C17/0.0764</f>
        <v>0.22643979057591623</v>
      </c>
      <c r="L17" s="32">
        <f>1-D17/0.0725</f>
        <v>0.17379310344827581</v>
      </c>
      <c r="M17" s="32">
        <f>1-E17/0.0432</f>
        <v>0.27314814814814825</v>
      </c>
      <c r="N17" s="40">
        <v>0.45989999999999998</v>
      </c>
    </row>
    <row r="18" spans="1:14" x14ac:dyDescent="0.2">
      <c r="A18" s="109"/>
      <c r="B18" s="32">
        <v>0.12770000000000001</v>
      </c>
      <c r="C18" s="32">
        <v>5.6599999999999998E-2</v>
      </c>
      <c r="D18" s="32">
        <v>4.3400000000000001E-2</v>
      </c>
      <c r="E18" s="32">
        <v>1.41E-2</v>
      </c>
      <c r="F18" s="42">
        <v>3.15E-2</v>
      </c>
      <c r="I18" s="110"/>
      <c r="J18" s="32">
        <f>1-B18/0.1533</f>
        <v>0.16699282452707098</v>
      </c>
      <c r="K18" s="32">
        <f>1-C18/0.0751</f>
        <v>0.24633821571238357</v>
      </c>
      <c r="L18" s="32">
        <f>1-D18/0.0527</f>
        <v>0.17647058823529405</v>
      </c>
      <c r="M18" s="32">
        <f>1-E18/0.0207</f>
        <v>0.3188405797101449</v>
      </c>
      <c r="N18" s="40">
        <v>0.44340000000000002</v>
      </c>
    </row>
    <row r="19" spans="1:14" x14ac:dyDescent="0.2">
      <c r="A19" s="109"/>
      <c r="B19" s="32">
        <v>0.1114</v>
      </c>
      <c r="C19" s="32">
        <v>5.8000000000000003E-2</v>
      </c>
      <c r="D19" s="32">
        <v>3.6900000000000002E-2</v>
      </c>
      <c r="E19" s="32">
        <v>2.3E-2</v>
      </c>
      <c r="F19" s="42">
        <v>4.5999999999999999E-2</v>
      </c>
      <c r="I19" s="110"/>
      <c r="J19" s="32">
        <f>1-B19/0.1332</f>
        <v>0.16366366366366381</v>
      </c>
      <c r="K19" s="32">
        <f>1-C19/0.0738</f>
        <v>0.21409214092140927</v>
      </c>
      <c r="L19" s="32">
        <f>1-D19/0.0451</f>
        <v>0.18181818181818177</v>
      </c>
      <c r="M19" s="32">
        <f>1-E19/0.0348</f>
        <v>0.33908045977011492</v>
      </c>
      <c r="N19" s="40">
        <v>0.43690000000000001</v>
      </c>
    </row>
    <row r="20" spans="1:14" x14ac:dyDescent="0.2">
      <c r="A20" s="109"/>
      <c r="B20" s="32">
        <v>0.1113</v>
      </c>
      <c r="C20" s="32">
        <v>4.9099999999999998E-2</v>
      </c>
      <c r="D20" s="32">
        <v>2.93E-2</v>
      </c>
      <c r="E20" s="32">
        <v>1.78E-2</v>
      </c>
      <c r="F20" s="42">
        <v>3.6700000000000003E-2</v>
      </c>
      <c r="I20" s="110"/>
      <c r="J20" s="32">
        <f>1-B20/0.134</f>
        <v>0.16940298507462692</v>
      </c>
      <c r="K20" s="32">
        <f>1-C20/0.0641</f>
        <v>0.23400936037441511</v>
      </c>
      <c r="L20" s="32">
        <f>1-D20/0.0365</f>
        <v>0.19726027397260271</v>
      </c>
      <c r="M20" s="32">
        <f>1-E20/0.0287</f>
        <v>0.37979094076655051</v>
      </c>
      <c r="N20" s="40">
        <v>0.42930000000000001</v>
      </c>
    </row>
    <row r="21" spans="1:14" x14ac:dyDescent="0.2">
      <c r="A21" s="109"/>
      <c r="B21" s="32">
        <v>0.14130000000000001</v>
      </c>
      <c r="C21" s="32">
        <v>3.9699999999999999E-2</v>
      </c>
      <c r="D21" s="32">
        <v>4.7899999999999998E-2</v>
      </c>
      <c r="E21" s="32">
        <v>2.0981786495424017E-2</v>
      </c>
      <c r="F21" s="42">
        <v>4.8399999999999999E-2</v>
      </c>
      <c r="I21" s="110"/>
      <c r="J21" s="32">
        <f>1-B21/0.1706</f>
        <v>0.17174677608440791</v>
      </c>
      <c r="K21" s="32">
        <f>1-C21/0.0518</f>
        <v>0.23359073359073357</v>
      </c>
      <c r="L21" s="32">
        <f>1-D21/0.0583</f>
        <v>0.17838765008576329</v>
      </c>
      <c r="M21" s="32">
        <f>1-E21/0.03185</f>
        <v>0.34123119323629469</v>
      </c>
      <c r="N21" s="40">
        <v>0.47899999999999998</v>
      </c>
    </row>
    <row r="22" spans="1:14" x14ac:dyDescent="0.2">
      <c r="A22" s="39"/>
      <c r="B22" s="32"/>
      <c r="C22" s="32"/>
      <c r="D22" s="32"/>
      <c r="E22" s="32"/>
      <c r="F22" s="40"/>
      <c r="I22" s="63" t="s">
        <v>6</v>
      </c>
      <c r="J22" s="30"/>
      <c r="K22" s="45">
        <f>_xlfn.T.TEST(K17:K21,J17:J21,2,1)</f>
        <v>1.5393877464547643E-4</v>
      </c>
      <c r="L22" s="45">
        <f>_xlfn.T.TEST(L17:L21,J17:J21,2,1)</f>
        <v>1.5174554249555147E-2</v>
      </c>
      <c r="M22" s="45">
        <f>_xlfn.T.TEST(M17:M21,J17:J21,2,1)</f>
        <v>4.9783142218742284E-4</v>
      </c>
      <c r="N22" s="46">
        <f>_xlfn.T.TEST(N17:N21,J17:J21,2,1)</f>
        <v>5.5053391503572484E-6</v>
      </c>
    </row>
    <row r="23" spans="1:14" x14ac:dyDescent="0.2">
      <c r="A23" s="41"/>
      <c r="B23" s="32"/>
      <c r="C23" s="32"/>
      <c r="D23" s="32"/>
      <c r="E23" s="32"/>
      <c r="F23" s="40"/>
      <c r="I23" s="63"/>
      <c r="J23" s="32"/>
      <c r="K23" s="32"/>
      <c r="L23" s="32"/>
      <c r="M23" s="32"/>
      <c r="N23" s="40"/>
    </row>
    <row r="24" spans="1:14" x14ac:dyDescent="0.2">
      <c r="A24" s="109" t="s">
        <v>4</v>
      </c>
      <c r="B24" s="32">
        <v>0.1028</v>
      </c>
      <c r="C24" s="32">
        <v>5.6800000000000003E-2</v>
      </c>
      <c r="D24" s="32">
        <v>5.6899999999999999E-2</v>
      </c>
      <c r="E24" s="32">
        <v>2.86E-2</v>
      </c>
      <c r="F24" s="42">
        <v>1.9900000000000001E-2</v>
      </c>
      <c r="I24" s="110" t="s">
        <v>4</v>
      </c>
      <c r="J24" s="32">
        <f>1-B24/0.1293</f>
        <v>0.20494972931167821</v>
      </c>
      <c r="K24" s="32">
        <f>1-C24/0.0764</f>
        <v>0.25654450261780093</v>
      </c>
      <c r="L24" s="32">
        <f>1-D24/0.0725</f>
        <v>0.21517241379310337</v>
      </c>
      <c r="M24" s="32">
        <f>1-E24/0.0432</f>
        <v>0.33796296296296302</v>
      </c>
      <c r="N24" s="40">
        <v>0.49</v>
      </c>
    </row>
    <row r="25" spans="1:14" x14ac:dyDescent="0.2">
      <c r="A25" s="109"/>
      <c r="B25" s="32">
        <v>0.1201</v>
      </c>
      <c r="C25" s="32">
        <v>5.4399999999999997E-2</v>
      </c>
      <c r="D25" s="32">
        <v>4.1300000000000003E-2</v>
      </c>
      <c r="E25" s="32">
        <v>1.26E-2</v>
      </c>
      <c r="F25" s="42">
        <v>2.3599999999999999E-2</v>
      </c>
      <c r="I25" s="110"/>
      <c r="J25" s="32">
        <f>1-B25/0.1533</f>
        <v>0.21656881930854532</v>
      </c>
      <c r="K25" s="32">
        <f>1-C25/0.0751</f>
        <v>0.27563249001331558</v>
      </c>
      <c r="L25" s="32">
        <f>1-D25/0.0527</f>
        <v>0.21631878557874751</v>
      </c>
      <c r="M25" s="32">
        <f>1-E25/0.0207</f>
        <v>0.39130434782608692</v>
      </c>
      <c r="N25" s="40">
        <v>0.50129999999999997</v>
      </c>
    </row>
    <row r="26" spans="1:14" x14ac:dyDescent="0.2">
      <c r="A26" s="109"/>
      <c r="B26" s="32">
        <v>0.1061</v>
      </c>
      <c r="C26" s="32">
        <v>5.6000000000000001E-2</v>
      </c>
      <c r="D26" s="32">
        <v>3.49E-2</v>
      </c>
      <c r="E26" s="32">
        <v>0.02</v>
      </c>
      <c r="F26" s="42">
        <v>3.4500000000000003E-2</v>
      </c>
      <c r="I26" s="110"/>
      <c r="J26" s="32">
        <f>1-B26/0.1332</f>
        <v>0.20345345345345356</v>
      </c>
      <c r="K26" s="32">
        <f>1-C26/0.0738</f>
        <v>0.24119241192411922</v>
      </c>
      <c r="L26" s="32">
        <f>1-D26/0.0451</f>
        <v>0.22616407982261644</v>
      </c>
      <c r="M26" s="32">
        <f>1-E26/0.0348</f>
        <v>0.42528735632183901</v>
      </c>
      <c r="N26" s="40">
        <v>0.53490000000000004</v>
      </c>
    </row>
    <row r="27" spans="1:14" x14ac:dyDescent="0.2">
      <c r="A27" s="109"/>
      <c r="B27" s="32">
        <v>0.1055</v>
      </c>
      <c r="C27" s="32">
        <v>4.7500000000000001E-2</v>
      </c>
      <c r="D27" s="32">
        <v>2.7900000000000001E-2</v>
      </c>
      <c r="E27" s="32">
        <v>1.6299999999999999E-2</v>
      </c>
      <c r="F27" s="42">
        <v>2.7400000000000001E-2</v>
      </c>
      <c r="I27" s="110"/>
      <c r="J27" s="32">
        <f>1-B27/0.134</f>
        <v>0.21268656716417922</v>
      </c>
      <c r="K27" s="32">
        <f>1-C27/0.0641</f>
        <v>0.2589703588143526</v>
      </c>
      <c r="L27" s="32">
        <f>1-D27/0.0365</f>
        <v>0.2356164383561643</v>
      </c>
      <c r="M27" s="32">
        <f>1-E27/0.0287</f>
        <v>0.43205574912891986</v>
      </c>
      <c r="N27" s="40">
        <v>0.52790000000000004</v>
      </c>
    </row>
    <row r="28" spans="1:14" x14ac:dyDescent="0.2">
      <c r="A28" s="109"/>
      <c r="B28" s="32">
        <v>0.1341</v>
      </c>
      <c r="C28" s="32">
        <v>3.8100000000000002E-2</v>
      </c>
      <c r="D28" s="32">
        <v>4.5100000000000001E-2</v>
      </c>
      <c r="E28" s="32">
        <v>1.8859976169530675E-2</v>
      </c>
      <c r="F28" s="42">
        <v>3.5099999999999999E-2</v>
      </c>
      <c r="I28" s="110"/>
      <c r="J28" s="32">
        <f>1-B28/0.1706</f>
        <v>0.21395076201641272</v>
      </c>
      <c r="K28" s="32">
        <f>1-C28/0.0518</f>
        <v>0.26447876447876439</v>
      </c>
      <c r="L28" s="32">
        <f>1-D28/0.0583</f>
        <v>0.22641509433962259</v>
      </c>
      <c r="M28" s="32">
        <f>1-E28/0.03185</f>
        <v>0.40785004177297735</v>
      </c>
      <c r="N28" s="40">
        <v>0.5151</v>
      </c>
    </row>
    <row r="29" spans="1:14" x14ac:dyDescent="0.2">
      <c r="A29" s="39"/>
      <c r="B29" s="32"/>
      <c r="C29" s="32"/>
      <c r="D29" s="32"/>
      <c r="E29" s="32"/>
      <c r="F29" s="40"/>
      <c r="I29" s="63" t="s">
        <v>6</v>
      </c>
      <c r="J29" s="30"/>
      <c r="K29" s="45">
        <f>_xlfn.T.TEST(K24:K28,J24:J28,2,1)</f>
        <v>1.4993218803954401E-4</v>
      </c>
      <c r="L29" s="45">
        <f>_xlfn.T.TEST(L24:L28,J24:J28,2,1)</f>
        <v>3.4641193305956643E-2</v>
      </c>
      <c r="M29" s="45">
        <f>_xlfn.T.TEST(M24:M28,J24:J28,2,1)</f>
        <v>3.2451994640704778E-4</v>
      </c>
      <c r="N29" s="46">
        <f>_xlfn.T.TEST(N24:N28,J24:J28,2,1)</f>
        <v>4.5910741965030046E-6</v>
      </c>
    </row>
    <row r="30" spans="1:14" x14ac:dyDescent="0.2">
      <c r="A30" s="41"/>
      <c r="B30" s="32"/>
      <c r="C30" s="32"/>
      <c r="D30" s="32"/>
      <c r="E30" s="32"/>
      <c r="F30" s="40"/>
      <c r="I30" s="63"/>
      <c r="J30" s="32"/>
      <c r="K30" s="32"/>
      <c r="L30" s="32"/>
      <c r="M30" s="32"/>
      <c r="N30" s="40"/>
    </row>
    <row r="31" spans="1:14" x14ac:dyDescent="0.2">
      <c r="A31" s="109" t="s">
        <v>5</v>
      </c>
      <c r="B31" s="32">
        <v>9.8400000000000001E-2</v>
      </c>
      <c r="C31" s="32">
        <v>5.4100000000000002E-2</v>
      </c>
      <c r="D31" s="32">
        <v>5.3999999999999999E-2</v>
      </c>
      <c r="E31" s="32">
        <v>2.7799999999999998E-2</v>
      </c>
      <c r="F31" s="42">
        <v>1.66E-2</v>
      </c>
      <c r="I31" s="110" t="s">
        <v>5</v>
      </c>
      <c r="J31" s="32">
        <f>1-B31/0.1293</f>
        <v>0.23897911832946639</v>
      </c>
      <c r="K31" s="32">
        <f>1-C31/0.0764</f>
        <v>0.29188481675392663</v>
      </c>
      <c r="L31" s="32">
        <f>1-D31/0.0725</f>
        <v>0.2551724137931034</v>
      </c>
      <c r="M31" s="32">
        <f>1-E31/0.0432</f>
        <v>0.35648148148148151</v>
      </c>
      <c r="N31" s="40">
        <v>0.57354163010412995</v>
      </c>
    </row>
    <row r="32" spans="1:14" x14ac:dyDescent="0.2">
      <c r="A32" s="109"/>
      <c r="B32" s="32">
        <v>0.1142</v>
      </c>
      <c r="C32" s="32">
        <v>5.2299999999999999E-2</v>
      </c>
      <c r="D32" s="32">
        <v>3.9E-2</v>
      </c>
      <c r="E32" s="32">
        <v>1.23E-2</v>
      </c>
      <c r="F32" s="42">
        <v>2.0400000000000001E-2</v>
      </c>
      <c r="I32" s="110"/>
      <c r="J32" s="32">
        <f>1-B32/0.1533</f>
        <v>0.2550554468362688</v>
      </c>
      <c r="K32" s="32">
        <f>1-C32/0.0751</f>
        <v>0.30359520639147808</v>
      </c>
      <c r="L32" s="32">
        <f>1-D32/0.0527</f>
        <v>0.25996204933586331</v>
      </c>
      <c r="M32" s="32">
        <f>1-E32/0.0207</f>
        <v>0.40579710144927539</v>
      </c>
      <c r="N32" s="40">
        <v>0.5585</v>
      </c>
    </row>
    <row r="33" spans="1:14" x14ac:dyDescent="0.2">
      <c r="A33" s="109"/>
      <c r="B33" s="32">
        <v>0.1013</v>
      </c>
      <c r="C33" s="32">
        <v>5.4199999999999998E-2</v>
      </c>
      <c r="D33" s="32">
        <v>3.3300000000000003E-2</v>
      </c>
      <c r="E33" s="32">
        <v>1.9199999999999998E-2</v>
      </c>
      <c r="F33" s="42">
        <v>2.9399999999999999E-2</v>
      </c>
      <c r="I33" s="110"/>
      <c r="J33" s="32">
        <f>1-B33/0.1332</f>
        <v>0.23948948948948956</v>
      </c>
      <c r="K33" s="32">
        <f>1-C33/0.0738</f>
        <v>0.26558265582655838</v>
      </c>
      <c r="L33" s="32">
        <f>1-D33/0.0451</f>
        <v>0.26164079822616404</v>
      </c>
      <c r="M33" s="32">
        <f>1-E33/0.0348</f>
        <v>0.44827586206896552</v>
      </c>
      <c r="N33" s="40">
        <v>0.58080182723710005</v>
      </c>
    </row>
    <row r="34" spans="1:14" x14ac:dyDescent="0.2">
      <c r="A34" s="109"/>
      <c r="B34" s="32">
        <v>0.1007</v>
      </c>
      <c r="C34" s="32">
        <v>4.5699999999999998E-2</v>
      </c>
      <c r="D34" s="32">
        <v>2.6200000000000001E-2</v>
      </c>
      <c r="E34" s="32">
        <v>1.47E-2</v>
      </c>
      <c r="F34" s="42">
        <v>2.4E-2</v>
      </c>
      <c r="I34" s="110"/>
      <c r="J34" s="32">
        <f>1-B34/0.134</f>
        <v>0.2485074626865672</v>
      </c>
      <c r="K34" s="32">
        <f>1-C34/0.0641</f>
        <v>0.28705148205928244</v>
      </c>
      <c r="L34" s="32">
        <f>1-D34/0.0365</f>
        <v>0.28219178082191776</v>
      </c>
      <c r="M34" s="32">
        <f>1-E34/0.0287</f>
        <v>0.48780487804878048</v>
      </c>
      <c r="N34" s="40">
        <v>0.56089999999999995</v>
      </c>
    </row>
    <row r="35" spans="1:14" ht="16" thickBot="1" x14ac:dyDescent="0.25">
      <c r="A35" s="111"/>
      <c r="B35" s="43">
        <v>0.12889999999999999</v>
      </c>
      <c r="C35" s="43">
        <v>3.6299999999999999E-2</v>
      </c>
      <c r="D35" s="43">
        <v>4.24E-2</v>
      </c>
      <c r="E35" s="43">
        <v>1.7997537112583915E-2</v>
      </c>
      <c r="F35" s="44">
        <v>2.93E-2</v>
      </c>
      <c r="I35" s="110"/>
      <c r="J35" s="32">
        <f>1-B35/0.1706</f>
        <v>0.24443141852286054</v>
      </c>
      <c r="K35" s="32">
        <f>1-C35/0.0518</f>
        <v>0.29922779922779918</v>
      </c>
      <c r="L35" s="32">
        <f>1-D35/0.0583</f>
        <v>0.27272727272727271</v>
      </c>
      <c r="M35" s="32">
        <f>1-E35/0.03185</f>
        <v>0.43492819112766368</v>
      </c>
      <c r="N35" s="40">
        <v>0.55343928177440005</v>
      </c>
    </row>
    <row r="36" spans="1:14" ht="16" thickBot="1" x14ac:dyDescent="0.25">
      <c r="A36" s="1"/>
      <c r="I36" s="97" t="s">
        <v>6</v>
      </c>
      <c r="J36" s="31"/>
      <c r="K36" s="48">
        <f>_xlfn.T.TEST(K31:K35,J31:J35,2,1)</f>
        <v>1.1513903004830575E-3</v>
      </c>
      <c r="L36" s="48">
        <f>_xlfn.T.TEST(L31:L35,J31:J35,2,1)</f>
        <v>1.3481302920360353E-2</v>
      </c>
      <c r="M36" s="48">
        <f>_xlfn.T.TEST(M31:M35,J31:J35,2,1)</f>
        <v>1.0732645816380147E-3</v>
      </c>
      <c r="N36" s="49">
        <f>_xlfn.T.TEST(N31:N35,J31:J35,2,1)</f>
        <v>1.7814024562025593E-6</v>
      </c>
    </row>
    <row r="38" spans="1:14" x14ac:dyDescent="0.2">
      <c r="A38" t="s">
        <v>95</v>
      </c>
      <c r="K38" t="s">
        <v>93</v>
      </c>
    </row>
    <row r="61" spans="1:8" x14ac:dyDescent="0.2">
      <c r="A61" t="s">
        <v>96</v>
      </c>
      <c r="H61" t="s">
        <v>94</v>
      </c>
    </row>
    <row r="89" spans="1:13" x14ac:dyDescent="0.2">
      <c r="A89" t="s">
        <v>22</v>
      </c>
    </row>
    <row r="90" spans="1:13" ht="16" thickBot="1" x14ac:dyDescent="0.25">
      <c r="A90" s="64" t="s">
        <v>18</v>
      </c>
      <c r="K90" s="30"/>
      <c r="L90" s="30"/>
      <c r="M90" s="30"/>
    </row>
    <row r="91" spans="1:13" x14ac:dyDescent="0.2">
      <c r="A91" s="35"/>
      <c r="B91" s="107" t="s">
        <v>12</v>
      </c>
      <c r="C91" s="107"/>
      <c r="D91" s="107"/>
      <c r="E91" s="107" t="s">
        <v>13</v>
      </c>
      <c r="F91" s="107"/>
      <c r="G91" s="107"/>
      <c r="H91" s="107" t="s">
        <v>14</v>
      </c>
      <c r="I91" s="107"/>
      <c r="J91" s="108"/>
      <c r="K91" s="30"/>
      <c r="L91" s="61" t="s">
        <v>20</v>
      </c>
      <c r="M91" s="62" t="s">
        <v>21</v>
      </c>
    </row>
    <row r="92" spans="1:13" x14ac:dyDescent="0.2">
      <c r="A92" s="41"/>
      <c r="B92" s="33" t="s">
        <v>15</v>
      </c>
      <c r="C92" s="33" t="s">
        <v>16</v>
      </c>
      <c r="D92" s="33" t="s">
        <v>17</v>
      </c>
      <c r="E92" s="33" t="s">
        <v>15</v>
      </c>
      <c r="F92" s="33" t="s">
        <v>16</v>
      </c>
      <c r="G92" s="33" t="s">
        <v>17</v>
      </c>
      <c r="H92" s="33" t="s">
        <v>15</v>
      </c>
      <c r="I92" s="33" t="s">
        <v>16</v>
      </c>
      <c r="J92" s="53" t="s">
        <v>17</v>
      </c>
      <c r="K92" s="30"/>
      <c r="L92" s="41"/>
      <c r="M92" s="40"/>
    </row>
    <row r="93" spans="1:13" ht="16" x14ac:dyDescent="0.2">
      <c r="A93" s="41" t="s">
        <v>9</v>
      </c>
      <c r="B93" s="51">
        <v>1.0365420000000001</v>
      </c>
      <c r="C93" s="51">
        <v>1.001889</v>
      </c>
      <c r="D93" s="51">
        <v>1.085477</v>
      </c>
      <c r="E93" s="51">
        <v>1.1234820000000001</v>
      </c>
      <c r="F93" s="51">
        <v>0.24673700000000001</v>
      </c>
      <c r="G93" s="51">
        <v>0.64640200000000003</v>
      </c>
      <c r="H93" s="51">
        <v>1.1313949999999999</v>
      </c>
      <c r="I93" s="51">
        <v>0.222249</v>
      </c>
      <c r="J93" s="54">
        <v>0.65554999999999997</v>
      </c>
      <c r="K93" s="30"/>
      <c r="L93" s="41">
        <f>_xlfn.T.TEST(E93:G93,B93:D93,2,1)</f>
        <v>0.2717423052479242</v>
      </c>
      <c r="M93" s="40">
        <f>_xlfn.T.TEST(F93:H93,C93:E93,2,1)</f>
        <v>0.21594386170420432</v>
      </c>
    </row>
    <row r="94" spans="1:13" ht="16" x14ac:dyDescent="0.2">
      <c r="A94" s="41" t="s">
        <v>10</v>
      </c>
      <c r="B94" s="51">
        <v>1221.8520000000001</v>
      </c>
      <c r="C94" s="51">
        <v>658.73649999999998</v>
      </c>
      <c r="D94" s="51">
        <v>676.32799999999997</v>
      </c>
      <c r="E94" s="51">
        <v>1238.0409999999999</v>
      </c>
      <c r="F94" s="51">
        <v>651.55930000000001</v>
      </c>
      <c r="G94" s="51">
        <v>801.85590000000002</v>
      </c>
      <c r="H94" s="51">
        <v>19.69351</v>
      </c>
      <c r="I94" s="51">
        <v>6.4962080000000002</v>
      </c>
      <c r="J94" s="54">
        <v>39.564830000000001</v>
      </c>
      <c r="K94" s="30"/>
      <c r="L94" s="41">
        <f t="shared" ref="L94:L95" si="0">_xlfn.T.TEST(E94:G94,B94:D94,2,1)</f>
        <v>0.38726821554819746</v>
      </c>
      <c r="M94" s="46">
        <f>_xlfn.T.TEST(H94:J94,B94:D94,2,1)</f>
        <v>4.665838818928035E-2</v>
      </c>
    </row>
    <row r="95" spans="1:13" ht="17" thickBot="1" x14ac:dyDescent="0.25">
      <c r="A95" s="47" t="s">
        <v>11</v>
      </c>
      <c r="B95" s="55">
        <v>1297.2750000000001</v>
      </c>
      <c r="C95" s="55">
        <v>1298.1790000000001</v>
      </c>
      <c r="D95" s="55">
        <v>1493.9059999999999</v>
      </c>
      <c r="E95" s="55">
        <v>1802.2639999999999</v>
      </c>
      <c r="F95" s="55">
        <v>1566.672</v>
      </c>
      <c r="G95" s="55">
        <v>1833.6</v>
      </c>
      <c r="H95" s="55">
        <v>790.85329999999999</v>
      </c>
      <c r="I95" s="55">
        <v>865.64160000000004</v>
      </c>
      <c r="J95" s="56">
        <v>735.33929999999998</v>
      </c>
      <c r="K95" s="30"/>
      <c r="L95" s="50">
        <f t="shared" si="0"/>
        <v>3.3839406285139699E-2</v>
      </c>
      <c r="M95" s="49">
        <f>_xlfn.T.TEST(H95:J95,B95:D95,2,1)</f>
        <v>2.9101128473945026E-2</v>
      </c>
    </row>
    <row r="96" spans="1:13" x14ac:dyDescent="0.2">
      <c r="A96" s="30"/>
      <c r="B96" s="30"/>
      <c r="C96" s="30"/>
      <c r="D96" s="30"/>
      <c r="E96" s="30"/>
      <c r="F96" s="30"/>
      <c r="G96" s="30"/>
      <c r="H96" s="30"/>
      <c r="I96" s="30"/>
      <c r="J96" s="30"/>
      <c r="K96" s="30"/>
      <c r="L96" s="30"/>
      <c r="M96" s="30"/>
    </row>
    <row r="97" spans="1:13" x14ac:dyDescent="0.2">
      <c r="A97" s="30"/>
      <c r="B97" s="30"/>
      <c r="C97" s="30"/>
      <c r="D97" s="30"/>
      <c r="E97" s="30"/>
      <c r="F97" s="30"/>
      <c r="G97" s="30"/>
      <c r="H97" s="30"/>
      <c r="I97" s="30"/>
      <c r="J97" s="30"/>
      <c r="K97" s="30"/>
      <c r="L97" s="30"/>
      <c r="M97" s="30"/>
    </row>
    <row r="98" spans="1:13" ht="16" thickBot="1" x14ac:dyDescent="0.25">
      <c r="A98" s="30" t="s">
        <v>8</v>
      </c>
      <c r="B98" s="30"/>
      <c r="C98" s="30"/>
      <c r="D98" s="30"/>
      <c r="E98" s="30"/>
      <c r="F98" s="30"/>
      <c r="G98" s="30"/>
      <c r="H98" s="30"/>
      <c r="I98" s="30"/>
      <c r="J98" s="30"/>
      <c r="K98" s="30"/>
      <c r="L98" s="30"/>
      <c r="M98" s="30"/>
    </row>
    <row r="99" spans="1:13" x14ac:dyDescent="0.2">
      <c r="A99" s="35"/>
      <c r="B99" s="107" t="s">
        <v>12</v>
      </c>
      <c r="C99" s="107"/>
      <c r="D99" s="107"/>
      <c r="E99" s="107" t="s">
        <v>13</v>
      </c>
      <c r="F99" s="107"/>
      <c r="G99" s="107"/>
      <c r="H99" s="107" t="s">
        <v>14</v>
      </c>
      <c r="I99" s="107"/>
      <c r="J99" s="108"/>
      <c r="K99" s="30"/>
      <c r="L99" s="61" t="s">
        <v>20</v>
      </c>
      <c r="M99" s="62" t="s">
        <v>21</v>
      </c>
    </row>
    <row r="100" spans="1:13" x14ac:dyDescent="0.2">
      <c r="A100" s="41"/>
      <c r="B100" s="33" t="s">
        <v>15</v>
      </c>
      <c r="C100" s="33" t="s">
        <v>16</v>
      </c>
      <c r="D100" s="33" t="s">
        <v>17</v>
      </c>
      <c r="E100" s="33" t="s">
        <v>15</v>
      </c>
      <c r="F100" s="33" t="s">
        <v>16</v>
      </c>
      <c r="G100" s="33" t="s">
        <v>17</v>
      </c>
      <c r="H100" s="33" t="s">
        <v>15</v>
      </c>
      <c r="I100" s="33" t="s">
        <v>16</v>
      </c>
      <c r="J100" s="53" t="s">
        <v>17</v>
      </c>
      <c r="K100" s="30"/>
      <c r="L100" s="41"/>
      <c r="M100" s="40"/>
    </row>
    <row r="101" spans="1:13" ht="16" x14ac:dyDescent="0.2">
      <c r="A101" s="41" t="s">
        <v>9</v>
      </c>
      <c r="B101" s="51">
        <v>1.0005379999999999</v>
      </c>
      <c r="C101" s="51">
        <v>1.0009920000000001</v>
      </c>
      <c r="D101" s="51">
        <v>0.99962499999999999</v>
      </c>
      <c r="E101" s="51">
        <v>0.82917200000000002</v>
      </c>
      <c r="F101" s="51">
        <v>0.71876600000000002</v>
      </c>
      <c r="G101" s="51">
        <v>0.74560499999999996</v>
      </c>
      <c r="H101" s="51">
        <v>0.70038699999999998</v>
      </c>
      <c r="I101" s="51">
        <v>0.40490599999999999</v>
      </c>
      <c r="J101" s="54">
        <v>0.39960000000000001</v>
      </c>
      <c r="K101" s="30"/>
      <c r="L101" s="41">
        <f>_xlfn.T.TEST(E101:G101,B101:D101,2,1)</f>
        <v>1.9314433482881622E-2</v>
      </c>
      <c r="M101" s="46">
        <f>_xlfn.T.TEST(F101:H101,C101:E101,2,1)</f>
        <v>4.2391765744766267E-2</v>
      </c>
    </row>
    <row r="102" spans="1:13" ht="16" x14ac:dyDescent="0.2">
      <c r="A102" s="41" t="s">
        <v>10</v>
      </c>
      <c r="B102" s="51">
        <v>280.99590000000001</v>
      </c>
      <c r="C102" s="51">
        <v>280.97320000000002</v>
      </c>
      <c r="D102" s="51">
        <v>255.1618</v>
      </c>
      <c r="E102" s="51">
        <v>508.95080000000002</v>
      </c>
      <c r="F102" s="51">
        <v>215.553</v>
      </c>
      <c r="G102" s="51">
        <v>444.26280000000003</v>
      </c>
      <c r="H102" s="51">
        <v>19.69351</v>
      </c>
      <c r="I102" s="51">
        <v>6.4962080000000002</v>
      </c>
      <c r="J102" s="54">
        <v>39.564830000000001</v>
      </c>
      <c r="K102" s="30"/>
      <c r="L102" s="63">
        <f t="shared" ref="L102:L103" si="1">_xlfn.T.TEST(E102:G102,B102:D102,2,1)</f>
        <v>0.33068171322141349</v>
      </c>
      <c r="M102" s="46">
        <f>_xlfn.T.TEST(H102:J102,B102:D102,2,1)</f>
        <v>5.0358734089291316E-3</v>
      </c>
    </row>
    <row r="103" spans="1:13" ht="17" thickBot="1" x14ac:dyDescent="0.25">
      <c r="A103" s="47" t="s">
        <v>11</v>
      </c>
      <c r="B103" s="55">
        <v>499.94009999999997</v>
      </c>
      <c r="C103" s="55">
        <v>662.45129999999995</v>
      </c>
      <c r="D103" s="55">
        <v>633.27760000000001</v>
      </c>
      <c r="E103" s="55">
        <v>739.0403</v>
      </c>
      <c r="F103" s="55">
        <v>794.95500000000004</v>
      </c>
      <c r="G103" s="55">
        <v>798.82129999999995</v>
      </c>
      <c r="H103" s="55">
        <v>181.45599999999999</v>
      </c>
      <c r="I103" s="55">
        <v>191.6361</v>
      </c>
      <c r="J103" s="56">
        <v>195.0575</v>
      </c>
      <c r="K103" s="30"/>
      <c r="L103" s="50">
        <f t="shared" si="1"/>
        <v>2.9591631297802616E-2</v>
      </c>
      <c r="M103" s="49">
        <f>_xlfn.T.TEST(H103:J103,B103:D103,2,1)</f>
        <v>1.2568867742507787E-2</v>
      </c>
    </row>
    <row r="104" spans="1:13" x14ac:dyDescent="0.2">
      <c r="A104" s="30"/>
      <c r="B104" s="30"/>
      <c r="C104" s="30"/>
      <c r="D104" s="30"/>
      <c r="E104" s="30"/>
      <c r="F104" s="30"/>
      <c r="G104" s="30"/>
      <c r="H104" s="30"/>
      <c r="I104" s="30"/>
      <c r="J104" s="30"/>
      <c r="K104" s="30"/>
      <c r="L104" s="30"/>
      <c r="M104" s="30"/>
    </row>
    <row r="105" spans="1:13" x14ac:dyDescent="0.2">
      <c r="A105" s="30"/>
      <c r="B105" s="30"/>
      <c r="C105" s="30"/>
      <c r="D105" s="30"/>
      <c r="E105" s="30"/>
      <c r="F105" s="30"/>
      <c r="G105" s="30"/>
      <c r="H105" s="30"/>
      <c r="I105" s="30"/>
      <c r="J105" s="30"/>
      <c r="K105" s="30"/>
      <c r="L105" s="30"/>
      <c r="M105" s="30"/>
    </row>
    <row r="106" spans="1:13" ht="16" thickBot="1" x14ac:dyDescent="0.25">
      <c r="A106" s="30" t="s">
        <v>19</v>
      </c>
      <c r="B106" s="30"/>
      <c r="C106" s="30"/>
      <c r="D106" s="30"/>
      <c r="E106" s="30"/>
      <c r="F106" s="30"/>
      <c r="G106" s="30"/>
      <c r="H106" s="30"/>
      <c r="I106" s="30"/>
      <c r="J106" s="30"/>
      <c r="K106" s="30"/>
      <c r="L106" s="30"/>
      <c r="M106" s="30"/>
    </row>
    <row r="107" spans="1:13" x14ac:dyDescent="0.2">
      <c r="A107" s="35"/>
      <c r="B107" s="107" t="s">
        <v>12</v>
      </c>
      <c r="C107" s="107"/>
      <c r="D107" s="107"/>
      <c r="E107" s="107" t="s">
        <v>13</v>
      </c>
      <c r="F107" s="107"/>
      <c r="G107" s="107"/>
      <c r="H107" s="107" t="s">
        <v>14</v>
      </c>
      <c r="I107" s="107"/>
      <c r="J107" s="108"/>
      <c r="K107" s="30"/>
      <c r="L107" s="61" t="s">
        <v>20</v>
      </c>
      <c r="M107" s="62" t="s">
        <v>21</v>
      </c>
    </row>
    <row r="108" spans="1:13" x14ac:dyDescent="0.2">
      <c r="A108" s="41"/>
      <c r="B108" s="33" t="s">
        <v>15</v>
      </c>
      <c r="C108" s="33" t="s">
        <v>16</v>
      </c>
      <c r="D108" s="33" t="s">
        <v>17</v>
      </c>
      <c r="E108" s="33" t="s">
        <v>15</v>
      </c>
      <c r="F108" s="33" t="s">
        <v>16</v>
      </c>
      <c r="G108" s="33" t="s">
        <v>17</v>
      </c>
      <c r="H108" s="33" t="s">
        <v>15</v>
      </c>
      <c r="I108" s="33" t="s">
        <v>16</v>
      </c>
      <c r="J108" s="53" t="s">
        <v>17</v>
      </c>
      <c r="K108" s="30"/>
      <c r="L108" s="41"/>
      <c r="M108" s="40"/>
    </row>
    <row r="109" spans="1:13" ht="16" x14ac:dyDescent="0.2">
      <c r="A109" s="41" t="s">
        <v>9</v>
      </c>
      <c r="B109" s="51">
        <v>1.033164</v>
      </c>
      <c r="C109" s="51">
        <v>1.000289</v>
      </c>
      <c r="D109" s="51">
        <v>1.0044299999999999</v>
      </c>
      <c r="E109" s="51">
        <v>0.22584299999999999</v>
      </c>
      <c r="F109" s="51">
        <v>1.129678</v>
      </c>
      <c r="G109" s="51">
        <v>3.1992940000000001</v>
      </c>
      <c r="H109" s="51">
        <v>5.4363000000000002E-2</v>
      </c>
      <c r="I109" s="51">
        <v>0.94672900000000004</v>
      </c>
      <c r="J109" s="54">
        <v>9.5146149999999992</v>
      </c>
      <c r="K109" s="30"/>
      <c r="L109" s="41">
        <f>_xlfn.T.TEST(E109:G109,B109:D109,2,1)</f>
        <v>0.62607879899396091</v>
      </c>
      <c r="M109" s="40">
        <f>_xlfn.T.TEST(F109:H109,C109:E109,2,1)</f>
        <v>0.43641450508658786</v>
      </c>
    </row>
    <row r="110" spans="1:13" ht="16" x14ac:dyDescent="0.2">
      <c r="A110" s="41" t="s">
        <v>10</v>
      </c>
      <c r="B110" s="51">
        <v>70.033680000000004</v>
      </c>
      <c r="C110" s="51">
        <v>59.75956</v>
      </c>
      <c r="D110" s="51">
        <v>90.082629999999995</v>
      </c>
      <c r="E110" s="51">
        <v>70.736680000000007</v>
      </c>
      <c r="F110" s="51">
        <v>80.107479999999995</v>
      </c>
      <c r="G110" s="51">
        <v>167.25890000000001</v>
      </c>
      <c r="H110" s="51">
        <v>2.1613030000000002</v>
      </c>
      <c r="I110" s="51">
        <v>2.190423</v>
      </c>
      <c r="J110" s="54">
        <v>4.4154590000000002</v>
      </c>
      <c r="K110" s="30"/>
      <c r="L110" s="41">
        <f t="shared" ref="L110:L111" si="2">_xlfn.T.TEST(E110:G110,B110:D110,2,1)</f>
        <v>0.28947850828498067</v>
      </c>
      <c r="M110" s="46">
        <f>_xlfn.T.TEST(H110:J110,B110:D110,2,1)</f>
        <v>1.3329693021989187E-2</v>
      </c>
    </row>
    <row r="111" spans="1:13" ht="17" thickBot="1" x14ac:dyDescent="0.25">
      <c r="A111" s="47" t="s">
        <v>11</v>
      </c>
      <c r="B111" s="55">
        <v>214.1105</v>
      </c>
      <c r="C111" s="55">
        <v>148.34620000000001</v>
      </c>
      <c r="D111" s="55">
        <v>225.56360000000001</v>
      </c>
      <c r="E111" s="55">
        <v>320.65530000000001</v>
      </c>
      <c r="F111" s="55">
        <v>220.1591</v>
      </c>
      <c r="G111" s="55">
        <v>341.38780000000003</v>
      </c>
      <c r="H111" s="55">
        <v>61.670140000000004</v>
      </c>
      <c r="I111" s="55">
        <v>35.623019999999997</v>
      </c>
      <c r="J111" s="56">
        <v>47.55124</v>
      </c>
      <c r="K111" s="30"/>
      <c r="L111" s="50">
        <f t="shared" si="2"/>
        <v>1.8151371110807859E-2</v>
      </c>
      <c r="M111" s="49">
        <f>_xlfn.T.TEST(H111:J111,B111:D111,2,1)</f>
        <v>1.6133327492735602E-2</v>
      </c>
    </row>
  </sheetData>
  <mergeCells count="19">
    <mergeCell ref="A3:A7"/>
    <mergeCell ref="A10:A14"/>
    <mergeCell ref="A17:A21"/>
    <mergeCell ref="A24:A28"/>
    <mergeCell ref="A31:A35"/>
    <mergeCell ref="I3:I7"/>
    <mergeCell ref="I10:I14"/>
    <mergeCell ref="I17:I21"/>
    <mergeCell ref="I24:I28"/>
    <mergeCell ref="I31:I35"/>
    <mergeCell ref="B107:D107"/>
    <mergeCell ref="E107:G107"/>
    <mergeCell ref="H107:J107"/>
    <mergeCell ref="B91:D91"/>
    <mergeCell ref="E91:G91"/>
    <mergeCell ref="H91:J91"/>
    <mergeCell ref="B99:D99"/>
    <mergeCell ref="E99:G99"/>
    <mergeCell ref="H99:J99"/>
  </mergeCells>
  <phoneticPr fontId="1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D97044-0C82-7947-BDFC-AEF75309AD9A}">
  <dimension ref="A1:H23"/>
  <sheetViews>
    <sheetView topLeftCell="A12" workbookViewId="0">
      <selection activeCell="G19" sqref="G19"/>
    </sheetView>
  </sheetViews>
  <sheetFormatPr baseColWidth="10" defaultRowHeight="15" x14ac:dyDescent="0.2"/>
  <sheetData>
    <row r="1" spans="1:1" x14ac:dyDescent="0.2">
      <c r="A1" t="s">
        <v>97</v>
      </c>
    </row>
    <row r="23" spans="1:8" x14ac:dyDescent="0.2">
      <c r="A23" t="s">
        <v>98</v>
      </c>
      <c r="H23" t="s">
        <v>99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A99E61-6064-734E-8CDC-77DA9E53BB89}">
  <dimension ref="A1:H29"/>
  <sheetViews>
    <sheetView workbookViewId="0">
      <selection activeCell="I20" sqref="I20"/>
    </sheetView>
  </sheetViews>
  <sheetFormatPr baseColWidth="10" defaultRowHeight="15" x14ac:dyDescent="0.2"/>
  <sheetData>
    <row r="1" spans="1:8" ht="16" thickBot="1" x14ac:dyDescent="0.25">
      <c r="A1" t="s">
        <v>63</v>
      </c>
    </row>
    <row r="2" spans="1:8" x14ac:dyDescent="0.2">
      <c r="A2" s="61"/>
      <c r="B2" s="65" t="s">
        <v>15</v>
      </c>
      <c r="C2" s="65" t="s">
        <v>16</v>
      </c>
      <c r="D2" s="65" t="s">
        <v>17</v>
      </c>
      <c r="E2" s="65" t="s">
        <v>65</v>
      </c>
      <c r="F2" s="62" t="s">
        <v>66</v>
      </c>
      <c r="G2" s="69" t="s">
        <v>60</v>
      </c>
    </row>
    <row r="3" spans="1:8" x14ac:dyDescent="0.2">
      <c r="A3" s="41" t="s">
        <v>12</v>
      </c>
      <c r="B3" s="32">
        <v>0.1293</v>
      </c>
      <c r="C3" s="32">
        <v>0.15329999999999999</v>
      </c>
      <c r="D3" s="32">
        <v>0.13320000000000001</v>
      </c>
      <c r="E3" s="32">
        <v>0.13400000000000001</v>
      </c>
      <c r="F3" s="40">
        <v>0.1706</v>
      </c>
      <c r="G3">
        <f>AVERAGE(B3:F3)</f>
        <v>0.14407999999999999</v>
      </c>
    </row>
    <row r="4" spans="1:8" x14ac:dyDescent="0.2">
      <c r="A4" s="41" t="s">
        <v>30</v>
      </c>
      <c r="B4" s="32">
        <v>9.3600000000000003E-2</v>
      </c>
      <c r="C4" s="32">
        <v>0.14940000000000001</v>
      </c>
      <c r="D4" s="32">
        <v>0.1409</v>
      </c>
      <c r="E4" s="32">
        <v>0.17949999999999999</v>
      </c>
      <c r="F4" s="40">
        <v>0.18920000000000001</v>
      </c>
      <c r="G4">
        <f t="shared" ref="G4:G8" si="0">AVERAGE(B4:F4)</f>
        <v>0.15052000000000001</v>
      </c>
    </row>
    <row r="5" spans="1:8" x14ac:dyDescent="0.2">
      <c r="A5" s="41" t="s">
        <v>13</v>
      </c>
      <c r="B5" s="32">
        <v>7.6399999999999996E-2</v>
      </c>
      <c r="C5" s="32">
        <v>7.51E-2</v>
      </c>
      <c r="D5" s="32">
        <v>7.3800000000000004E-2</v>
      </c>
      <c r="E5" s="32">
        <v>6.4100000000000004E-2</v>
      </c>
      <c r="F5" s="40">
        <v>5.1799999999999999E-2</v>
      </c>
      <c r="G5">
        <f t="shared" si="0"/>
        <v>6.8239999999999995E-2</v>
      </c>
    </row>
    <row r="6" spans="1:8" x14ac:dyDescent="0.2">
      <c r="A6" s="41" t="s">
        <v>33</v>
      </c>
      <c r="B6" s="32">
        <v>7.2499999999999995E-2</v>
      </c>
      <c r="C6" s="32">
        <v>5.2699999999999997E-2</v>
      </c>
      <c r="D6" s="32">
        <v>4.5100000000000001E-2</v>
      </c>
      <c r="E6" s="32">
        <v>3.6499999999999998E-2</v>
      </c>
      <c r="F6" s="40">
        <v>5.8299999999999998E-2</v>
      </c>
      <c r="G6">
        <f t="shared" si="0"/>
        <v>5.3019999999999998E-2</v>
      </c>
    </row>
    <row r="7" spans="1:8" x14ac:dyDescent="0.2">
      <c r="A7" s="41" t="s">
        <v>34</v>
      </c>
      <c r="B7" s="32">
        <v>0.1099</v>
      </c>
      <c r="C7" s="32">
        <v>0.12379999999999999</v>
      </c>
      <c r="D7" s="32">
        <v>9.8299999999999998E-2</v>
      </c>
      <c r="E7" s="32">
        <v>0.1633</v>
      </c>
      <c r="F7" s="40">
        <v>0.152</v>
      </c>
      <c r="G7">
        <f t="shared" si="0"/>
        <v>0.12945999999999999</v>
      </c>
    </row>
    <row r="8" spans="1:8" ht="16" thickBot="1" x14ac:dyDescent="0.25">
      <c r="A8" s="47" t="s">
        <v>35</v>
      </c>
      <c r="B8" s="43">
        <v>2.1600000000000001E-2</v>
      </c>
      <c r="C8" s="43">
        <v>1.035E-2</v>
      </c>
      <c r="D8" s="43">
        <v>1.7399999999999999E-2</v>
      </c>
      <c r="E8" s="43">
        <v>1.435E-2</v>
      </c>
      <c r="F8" s="66">
        <v>1.5900000000000001E-2</v>
      </c>
      <c r="G8">
        <f t="shared" si="0"/>
        <v>1.5919999999999997E-2</v>
      </c>
    </row>
    <row r="9" spans="1:8" ht="16" thickBot="1" x14ac:dyDescent="0.25"/>
    <row r="10" spans="1:8" ht="16" thickBot="1" x14ac:dyDescent="0.25">
      <c r="A10" s="35" t="s">
        <v>36</v>
      </c>
      <c r="B10" s="100" t="s">
        <v>15</v>
      </c>
      <c r="C10" s="100" t="s">
        <v>16</v>
      </c>
      <c r="D10" s="100" t="s">
        <v>17</v>
      </c>
      <c r="E10" s="100" t="s">
        <v>65</v>
      </c>
      <c r="F10" s="101" t="s">
        <v>66</v>
      </c>
      <c r="G10" s="69" t="s">
        <v>60</v>
      </c>
    </row>
    <row r="11" spans="1:8" x14ac:dyDescent="0.2">
      <c r="A11" s="41" t="s">
        <v>12</v>
      </c>
      <c r="B11" s="32">
        <f>B3/0.14408*100</f>
        <v>89.741810105496938</v>
      </c>
      <c r="C11" s="32">
        <f t="shared" ref="C11:F11" si="1">C3/0.14408*100</f>
        <v>106.39922265408106</v>
      </c>
      <c r="D11" s="32">
        <f t="shared" si="1"/>
        <v>92.448639644641858</v>
      </c>
      <c r="E11" s="32">
        <f t="shared" si="1"/>
        <v>93.003886729594669</v>
      </c>
      <c r="F11" s="40">
        <f t="shared" si="1"/>
        <v>118.40644086618543</v>
      </c>
      <c r="G11" s="103">
        <f>AVERAGE(B11:F11)</f>
        <v>100</v>
      </c>
      <c r="H11" s="67" t="s">
        <v>6</v>
      </c>
    </row>
    <row r="12" spans="1:8" x14ac:dyDescent="0.2">
      <c r="A12" s="41" t="s">
        <v>30</v>
      </c>
      <c r="B12" s="32">
        <f t="shared" ref="B12:F12" si="2">B4/0.14408*100</f>
        <v>64.96390893947806</v>
      </c>
      <c r="C12" s="32">
        <f t="shared" si="2"/>
        <v>103.69239311493614</v>
      </c>
      <c r="D12" s="32">
        <f t="shared" si="2"/>
        <v>97.792892837312593</v>
      </c>
      <c r="E12" s="32">
        <f t="shared" si="2"/>
        <v>124.58356468628537</v>
      </c>
      <c r="F12" s="40">
        <f t="shared" si="2"/>
        <v>131.31593559133813</v>
      </c>
      <c r="G12" s="103">
        <f t="shared" ref="G12:G16" si="3">AVERAGE(B12:F12)</f>
        <v>104.46973903387007</v>
      </c>
      <c r="H12" s="68">
        <f>_xlfn.T.TEST(B12:F12,B11:F11,2,1)</f>
        <v>0.65444187967302181</v>
      </c>
    </row>
    <row r="13" spans="1:8" x14ac:dyDescent="0.2">
      <c r="A13" s="41" t="s">
        <v>13</v>
      </c>
      <c r="B13" s="32">
        <f t="shared" ref="B13:F13" si="4">B5/0.14408*100</f>
        <v>53.026096612992781</v>
      </c>
      <c r="C13" s="32">
        <f t="shared" si="4"/>
        <v>52.123820099944474</v>
      </c>
      <c r="D13" s="32">
        <f t="shared" si="4"/>
        <v>51.221543586896168</v>
      </c>
      <c r="E13" s="32">
        <f t="shared" si="4"/>
        <v>44.489172681843421</v>
      </c>
      <c r="F13" s="40">
        <f t="shared" si="4"/>
        <v>35.952248750694054</v>
      </c>
      <c r="G13" s="103">
        <f t="shared" si="3"/>
        <v>47.362576346474178</v>
      </c>
      <c r="H13" s="70">
        <f>_xlfn.T.TEST(B13:F13,B11:F11,2,1)</f>
        <v>2.8121389715769938E-3</v>
      </c>
    </row>
    <row r="14" spans="1:8" x14ac:dyDescent="0.2">
      <c r="A14" s="41" t="s">
        <v>33</v>
      </c>
      <c r="B14" s="32">
        <f t="shared" ref="B14:F14" si="5">B6/0.14408*100</f>
        <v>50.319267073847854</v>
      </c>
      <c r="C14" s="32">
        <f t="shared" si="5"/>
        <v>36.576901721265962</v>
      </c>
      <c r="D14" s="32">
        <f t="shared" si="5"/>
        <v>31.302054414214325</v>
      </c>
      <c r="E14" s="32">
        <f t="shared" si="5"/>
        <v>25.333148250971675</v>
      </c>
      <c r="F14" s="40">
        <f t="shared" si="5"/>
        <v>40.463631315935586</v>
      </c>
      <c r="G14" s="103">
        <f t="shared" si="3"/>
        <v>36.799000555247083</v>
      </c>
      <c r="H14" s="70">
        <f>_xlfn.T.TEST(B14:F14,B11:F11,2,1)</f>
        <v>6.347537884672489E-4</v>
      </c>
    </row>
    <row r="15" spans="1:8" x14ac:dyDescent="0.2">
      <c r="A15" s="41" t="s">
        <v>34</v>
      </c>
      <c r="B15" s="32">
        <f t="shared" ref="B15:F15" si="6">B7/0.14408*100</f>
        <v>76.27706829539143</v>
      </c>
      <c r="C15" s="32">
        <f t="shared" si="6"/>
        <v>85.924486396446412</v>
      </c>
      <c r="D15" s="32">
        <f t="shared" si="6"/>
        <v>68.22598556357579</v>
      </c>
      <c r="E15" s="32">
        <f t="shared" si="6"/>
        <v>113.33981121599111</v>
      </c>
      <c r="F15" s="40">
        <f t="shared" si="6"/>
        <v>105.49694614103275</v>
      </c>
      <c r="G15" s="103">
        <f t="shared" si="3"/>
        <v>89.852859522487492</v>
      </c>
      <c r="H15" s="68">
        <f>_xlfn.T.TEST(B15:F15,B11:F11,2,1)</f>
        <v>0.26904826618783628</v>
      </c>
    </row>
    <row r="16" spans="1:8" ht="16" thickBot="1" x14ac:dyDescent="0.25">
      <c r="A16" s="47" t="s">
        <v>35</v>
      </c>
      <c r="B16" s="43">
        <f t="shared" ref="B16:F16" si="7">B8/0.14408*100</f>
        <v>14.991671293725709</v>
      </c>
      <c r="C16" s="43">
        <f t="shared" si="7"/>
        <v>7.1835091615769011</v>
      </c>
      <c r="D16" s="43">
        <f t="shared" si="7"/>
        <v>12.076624097723485</v>
      </c>
      <c r="E16" s="43">
        <f t="shared" si="7"/>
        <v>9.9597445863409213</v>
      </c>
      <c r="F16" s="66">
        <f t="shared" si="7"/>
        <v>11.035535813436979</v>
      </c>
      <c r="G16" s="103">
        <f t="shared" si="3"/>
        <v>11.049416990560797</v>
      </c>
      <c r="H16" s="71">
        <f>_xlfn.T.TEST(B16:F16,B11:F11,2,1)</f>
        <v>1.3227800126750088E-4</v>
      </c>
    </row>
    <row r="28" spans="3:7" ht="16" x14ac:dyDescent="0.2">
      <c r="C28" s="3"/>
      <c r="D28" s="3"/>
      <c r="E28" s="3"/>
      <c r="F28" s="3"/>
    </row>
    <row r="29" spans="3:7" ht="16" x14ac:dyDescent="0.2">
      <c r="G29" s="3"/>
    </row>
  </sheetData>
  <phoneticPr fontId="10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D17401-6E21-2642-B25F-F7B5D11D2B6E}">
  <dimension ref="A1:M56"/>
  <sheetViews>
    <sheetView topLeftCell="A21" workbookViewId="0">
      <selection activeCell="G21" sqref="G21"/>
    </sheetView>
  </sheetViews>
  <sheetFormatPr baseColWidth="10" defaultRowHeight="15" x14ac:dyDescent="0.2"/>
  <sheetData>
    <row r="1" spans="1:9" ht="16" thickBot="1" x14ac:dyDescent="0.25">
      <c r="A1" t="s">
        <v>67</v>
      </c>
      <c r="B1" s="112"/>
      <c r="C1" s="112"/>
      <c r="D1" s="112"/>
      <c r="E1" s="112"/>
      <c r="F1" s="112"/>
      <c r="G1" s="112"/>
    </row>
    <row r="2" spans="1:9" ht="16" thickBot="1" x14ac:dyDescent="0.25">
      <c r="A2" s="117"/>
      <c r="B2" s="118" t="s">
        <v>28</v>
      </c>
      <c r="C2" s="118"/>
      <c r="D2" s="118"/>
      <c r="E2" s="118" t="s">
        <v>114</v>
      </c>
      <c r="F2" s="118"/>
      <c r="G2" s="122"/>
    </row>
    <row r="3" spans="1:9" x14ac:dyDescent="0.2">
      <c r="A3" s="35"/>
      <c r="B3" s="104" t="s">
        <v>15</v>
      </c>
      <c r="C3" s="104" t="s">
        <v>16</v>
      </c>
      <c r="D3" s="104" t="s">
        <v>17</v>
      </c>
      <c r="E3" s="104" t="s">
        <v>15</v>
      </c>
      <c r="F3" s="104" t="s">
        <v>16</v>
      </c>
      <c r="G3" s="105" t="s">
        <v>17</v>
      </c>
    </row>
    <row r="4" spans="1:9" x14ac:dyDescent="0.2">
      <c r="A4" s="41" t="s">
        <v>12</v>
      </c>
      <c r="B4" s="32">
        <v>73.8</v>
      </c>
      <c r="C4" s="32">
        <v>79</v>
      </c>
      <c r="D4" s="32">
        <v>81</v>
      </c>
      <c r="E4" s="32">
        <v>58.2</v>
      </c>
      <c r="F4" s="32">
        <v>58</v>
      </c>
      <c r="G4" s="40">
        <v>56.9</v>
      </c>
    </row>
    <row r="5" spans="1:9" x14ac:dyDescent="0.2">
      <c r="A5" s="41" t="s">
        <v>13</v>
      </c>
      <c r="B5" s="32">
        <v>67</v>
      </c>
      <c r="C5" s="32">
        <v>56.1</v>
      </c>
      <c r="D5" s="32">
        <v>69</v>
      </c>
      <c r="E5" s="32">
        <v>30.7</v>
      </c>
      <c r="F5" s="32">
        <v>34.299999999999997</v>
      </c>
      <c r="G5" s="40">
        <v>38.5</v>
      </c>
    </row>
    <row r="6" spans="1:9" ht="16" thickBot="1" x14ac:dyDescent="0.25">
      <c r="A6" s="47" t="s">
        <v>14</v>
      </c>
      <c r="B6" s="43">
        <v>66.5</v>
      </c>
      <c r="C6" s="43">
        <v>70.3</v>
      </c>
      <c r="D6" s="43">
        <v>62.5</v>
      </c>
      <c r="E6" s="43">
        <v>46.9</v>
      </c>
      <c r="F6" s="43">
        <v>51.2</v>
      </c>
      <c r="G6" s="66">
        <v>44.2</v>
      </c>
    </row>
    <row r="7" spans="1:9" ht="16" thickBot="1" x14ac:dyDescent="0.25"/>
    <row r="8" spans="1:9" ht="16" thickBot="1" x14ac:dyDescent="0.25">
      <c r="A8" s="29"/>
      <c r="B8" s="118" t="s">
        <v>28</v>
      </c>
      <c r="C8" s="118"/>
      <c r="D8" s="118"/>
      <c r="E8" s="118" t="s">
        <v>114</v>
      </c>
      <c r="F8" s="118"/>
      <c r="G8" s="122"/>
    </row>
    <row r="9" spans="1:9" x14ac:dyDescent="0.2">
      <c r="A9" s="35" t="s">
        <v>58</v>
      </c>
      <c r="B9" s="104" t="s">
        <v>15</v>
      </c>
      <c r="C9" s="104" t="s">
        <v>16</v>
      </c>
      <c r="D9" s="104" t="s">
        <v>17</v>
      </c>
      <c r="E9" s="104" t="s">
        <v>15</v>
      </c>
      <c r="F9" s="104" t="s">
        <v>16</v>
      </c>
      <c r="G9" s="105" t="s">
        <v>17</v>
      </c>
      <c r="H9" s="119"/>
      <c r="I9" s="37" t="s">
        <v>6</v>
      </c>
    </row>
    <row r="10" spans="1:9" x14ac:dyDescent="0.2">
      <c r="A10" s="41" t="s">
        <v>12</v>
      </c>
      <c r="B10" s="32">
        <f>B4/77.933333</f>
        <v>0.94696322047460735</v>
      </c>
      <c r="C10" s="32">
        <f t="shared" ref="C10:G10" si="0">C4/77.933333</f>
        <v>1.0136869162262057</v>
      </c>
      <c r="D10" s="32">
        <f t="shared" si="0"/>
        <v>1.0393498761306665</v>
      </c>
      <c r="E10" s="32">
        <f t="shared" si="0"/>
        <v>0.74679213321981242</v>
      </c>
      <c r="F10" s="32">
        <f t="shared" si="0"/>
        <v>0.74422583722936619</v>
      </c>
      <c r="G10" s="40">
        <f t="shared" si="0"/>
        <v>0.73011120928191275</v>
      </c>
      <c r="H10" s="120"/>
      <c r="I10" s="40"/>
    </row>
    <row r="11" spans="1:9" x14ac:dyDescent="0.2">
      <c r="A11" s="41" t="s">
        <v>13</v>
      </c>
      <c r="B11" s="32">
        <f>B5/64.03</f>
        <v>1.0463845072622209</v>
      </c>
      <c r="C11" s="32">
        <f t="shared" ref="C11:G11" si="1">C5/64.03</f>
        <v>0.87615180384194913</v>
      </c>
      <c r="D11" s="32">
        <f t="shared" si="1"/>
        <v>1.0776198656879588</v>
      </c>
      <c r="E11" s="32">
        <f t="shared" si="1"/>
        <v>0.47946275183507731</v>
      </c>
      <c r="F11" s="32">
        <f t="shared" si="1"/>
        <v>0.53568639700140552</v>
      </c>
      <c r="G11" s="40">
        <f t="shared" si="1"/>
        <v>0.60128064969545525</v>
      </c>
      <c r="H11" s="120"/>
      <c r="I11" s="46">
        <f>_xlfn.T.TEST(E11:G11,E10:G10,2,1)</f>
        <v>3.7431147223537915E-2</v>
      </c>
    </row>
    <row r="12" spans="1:9" ht="16" thickBot="1" x14ac:dyDescent="0.25">
      <c r="A12" s="47" t="s">
        <v>14</v>
      </c>
      <c r="B12" s="43">
        <f>B6/66.4</f>
        <v>1.0015060240963856</v>
      </c>
      <c r="C12" s="43">
        <f t="shared" ref="C12:G12" si="2">C6/66.4</f>
        <v>1.058734939759036</v>
      </c>
      <c r="D12" s="43">
        <f t="shared" si="2"/>
        <v>0.94126506024096379</v>
      </c>
      <c r="E12" s="43">
        <f t="shared" si="2"/>
        <v>0.70632530120481918</v>
      </c>
      <c r="F12" s="43">
        <f t="shared" si="2"/>
        <v>0.77108433734939752</v>
      </c>
      <c r="G12" s="66">
        <f t="shared" si="2"/>
        <v>0.66566265060240959</v>
      </c>
      <c r="H12" s="121"/>
      <c r="I12" s="66">
        <f>_xlfn.T.TEST(E12:G12,E11:G11,2,1)</f>
        <v>8.7470045258316587E-2</v>
      </c>
    </row>
    <row r="16" spans="1:9" ht="17" thickBot="1" x14ac:dyDescent="0.25">
      <c r="A16" s="4" t="s">
        <v>68</v>
      </c>
      <c r="F16" s="3"/>
      <c r="G16" s="3"/>
    </row>
    <row r="17" spans="1:13" ht="16" x14ac:dyDescent="0.2">
      <c r="A17" s="35"/>
      <c r="B17" s="65" t="s">
        <v>49</v>
      </c>
      <c r="C17" s="65" t="s">
        <v>50</v>
      </c>
      <c r="D17" s="72" t="s">
        <v>51</v>
      </c>
      <c r="E17" s="78" t="s">
        <v>6</v>
      </c>
      <c r="F17" s="3"/>
      <c r="G17" s="3"/>
    </row>
    <row r="18" spans="1:13" ht="16" x14ac:dyDescent="0.2">
      <c r="A18" s="41" t="s">
        <v>52</v>
      </c>
      <c r="B18" s="32">
        <v>7.2195</v>
      </c>
      <c r="C18" s="32">
        <v>6.7385833333333336</v>
      </c>
      <c r="D18" s="73">
        <v>6.4922000000000013</v>
      </c>
      <c r="E18" s="75"/>
      <c r="F18" s="3"/>
      <c r="G18" s="3"/>
    </row>
    <row r="19" spans="1:13" x14ac:dyDescent="0.2">
      <c r="A19" s="41" t="s">
        <v>53</v>
      </c>
      <c r="B19" s="32">
        <v>4.0216666666666665</v>
      </c>
      <c r="C19" s="32">
        <v>3.9407999999999999</v>
      </c>
      <c r="D19" s="73">
        <v>3.3249999999999997</v>
      </c>
      <c r="E19" s="75"/>
    </row>
    <row r="20" spans="1:13" x14ac:dyDescent="0.2">
      <c r="A20" s="41" t="s">
        <v>54</v>
      </c>
      <c r="B20" s="32">
        <v>5.5468461538461531</v>
      </c>
      <c r="C20" s="32">
        <v>6.4233333333333329</v>
      </c>
      <c r="D20" s="73">
        <v>5.6177777777777784</v>
      </c>
      <c r="E20" s="75"/>
    </row>
    <row r="21" spans="1:13" x14ac:dyDescent="0.2">
      <c r="A21" s="41" t="s">
        <v>55</v>
      </c>
      <c r="B21" s="32">
        <v>1.2918666666666665</v>
      </c>
      <c r="C21" s="32">
        <v>1.1870666666666669</v>
      </c>
      <c r="D21" s="73">
        <v>0.9740833333333333</v>
      </c>
      <c r="E21" s="76">
        <f>_xlfn.T.TEST(B19:D19,B21:D21,2,1)</f>
        <v>2.486569540948121E-3</v>
      </c>
    </row>
    <row r="22" spans="1:13" x14ac:dyDescent="0.2">
      <c r="A22" s="41" t="s">
        <v>56</v>
      </c>
      <c r="B22" s="32">
        <v>5.6279333333333339</v>
      </c>
      <c r="C22" s="32">
        <v>5.9978461538461545</v>
      </c>
      <c r="D22" s="73">
        <v>4.8390000000000004</v>
      </c>
      <c r="E22" s="75"/>
    </row>
    <row r="23" spans="1:13" ht="16" thickBot="1" x14ac:dyDescent="0.25">
      <c r="A23" s="47" t="s">
        <v>57</v>
      </c>
      <c r="B23" s="43">
        <v>2.1467142857142854</v>
      </c>
      <c r="C23" s="43">
        <v>2.0036428571428573</v>
      </c>
      <c r="D23" s="74">
        <v>2.2130000000000001</v>
      </c>
      <c r="E23" s="77">
        <f>_xlfn.T.TEST(B23:D23,B19:D19,2,1)</f>
        <v>2.5142938384527514E-2</v>
      </c>
    </row>
    <row r="27" spans="1:13" x14ac:dyDescent="0.2">
      <c r="A27" s="4" t="s">
        <v>80</v>
      </c>
    </row>
    <row r="28" spans="1:13" ht="16" thickBot="1" x14ac:dyDescent="0.25">
      <c r="B28" s="2"/>
      <c r="C28" s="2"/>
      <c r="D28" s="2"/>
      <c r="E28" s="113"/>
      <c r="F28" s="113"/>
      <c r="G28" s="113"/>
      <c r="H28" s="2"/>
      <c r="I28" s="2"/>
      <c r="J28" s="2"/>
      <c r="K28" s="2"/>
      <c r="L28" s="2"/>
      <c r="M28" s="2"/>
    </row>
    <row r="29" spans="1:13" x14ac:dyDescent="0.2">
      <c r="A29" s="35"/>
      <c r="B29" s="79" t="s">
        <v>37</v>
      </c>
      <c r="C29" s="79" t="s">
        <v>38</v>
      </c>
      <c r="D29" s="79" t="s">
        <v>39</v>
      </c>
      <c r="E29" s="79" t="s">
        <v>40</v>
      </c>
      <c r="F29" s="79" t="s">
        <v>41</v>
      </c>
      <c r="G29" s="79" t="s">
        <v>42</v>
      </c>
      <c r="H29" s="79" t="s">
        <v>43</v>
      </c>
      <c r="I29" s="79" t="s">
        <v>44</v>
      </c>
      <c r="J29" s="79" t="s">
        <v>45</v>
      </c>
      <c r="K29" s="79" t="s">
        <v>46</v>
      </c>
      <c r="L29" s="79" t="s">
        <v>47</v>
      </c>
      <c r="M29" s="80" t="s">
        <v>48</v>
      </c>
    </row>
    <row r="30" spans="1:13" x14ac:dyDescent="0.2">
      <c r="A30" s="41" t="s">
        <v>64</v>
      </c>
      <c r="B30" s="34">
        <v>3.2410000000000001</v>
      </c>
      <c r="C30" s="34">
        <v>2.653</v>
      </c>
      <c r="D30" s="34">
        <v>2.387</v>
      </c>
      <c r="E30" s="34">
        <v>2.125</v>
      </c>
      <c r="F30" s="34">
        <v>0.74399999999999999</v>
      </c>
      <c r="G30" s="34">
        <v>0.90600000000000003</v>
      </c>
      <c r="H30" s="34">
        <v>1.6419999999999999</v>
      </c>
      <c r="I30" s="34">
        <v>1.0109999999999999</v>
      </c>
      <c r="J30" s="34">
        <v>1.262</v>
      </c>
      <c r="K30" s="34">
        <v>0.72299999999999998</v>
      </c>
      <c r="L30" s="34">
        <v>0.78600000000000003</v>
      </c>
      <c r="M30" s="42">
        <v>0.36199999999999999</v>
      </c>
    </row>
    <row r="31" spans="1:13" x14ac:dyDescent="0.2">
      <c r="A31" s="41" t="s">
        <v>69</v>
      </c>
      <c r="B31" s="34">
        <v>3.2890000000000001</v>
      </c>
      <c r="C31" s="34">
        <v>2.5779999999999998</v>
      </c>
      <c r="D31" s="34">
        <v>2.8570000000000002</v>
      </c>
      <c r="E31" s="34">
        <v>1.278</v>
      </c>
      <c r="F31" s="34">
        <v>0.91</v>
      </c>
      <c r="G31" s="34">
        <v>0.59</v>
      </c>
      <c r="H31" s="34">
        <v>1.6870000000000001</v>
      </c>
      <c r="I31" s="34">
        <v>1.093</v>
      </c>
      <c r="J31" s="34">
        <v>1.163</v>
      </c>
      <c r="K31" s="34">
        <v>1.232</v>
      </c>
      <c r="L31" s="34">
        <v>0.77600000000000002</v>
      </c>
      <c r="M31" s="42">
        <v>0.39600000000000002</v>
      </c>
    </row>
    <row r="32" spans="1:13" x14ac:dyDescent="0.2">
      <c r="A32" s="41" t="s">
        <v>70</v>
      </c>
      <c r="B32" s="34">
        <v>3.3719999999999999</v>
      </c>
      <c r="C32" s="34">
        <v>2.3849999999999998</v>
      </c>
      <c r="D32" s="34">
        <v>2.4449999999999998</v>
      </c>
      <c r="E32" s="34">
        <v>2.976</v>
      </c>
      <c r="F32" s="34">
        <v>1.272</v>
      </c>
      <c r="G32" s="34">
        <v>0.81499999999999995</v>
      </c>
      <c r="H32" s="34">
        <v>1.59</v>
      </c>
      <c r="I32" s="34">
        <v>1.07</v>
      </c>
      <c r="J32" s="34">
        <v>0.95599999999999996</v>
      </c>
      <c r="K32" s="34">
        <v>1.2270000000000001</v>
      </c>
      <c r="L32" s="34">
        <v>0.78200000000000003</v>
      </c>
      <c r="M32" s="42">
        <v>0.28100000000000003</v>
      </c>
    </row>
    <row r="33" spans="1:13" x14ac:dyDescent="0.2">
      <c r="A33" s="41" t="s">
        <v>71</v>
      </c>
      <c r="B33" s="34">
        <v>3.1389999999999998</v>
      </c>
      <c r="C33" s="34">
        <v>2.351</v>
      </c>
      <c r="D33" s="34">
        <v>2.5939999999999999</v>
      </c>
      <c r="E33" s="34">
        <v>3.2970000000000002</v>
      </c>
      <c r="F33" s="34">
        <v>1.226</v>
      </c>
      <c r="G33" s="34">
        <v>0.51800000000000002</v>
      </c>
      <c r="H33" s="34">
        <v>1.696</v>
      </c>
      <c r="I33" s="34">
        <v>1.258</v>
      </c>
      <c r="J33" s="34">
        <v>0.98699999999999999</v>
      </c>
      <c r="K33" s="34">
        <v>1.131</v>
      </c>
      <c r="L33" s="34">
        <v>0.83699999999999997</v>
      </c>
      <c r="M33" s="42">
        <v>0.20599999999999999</v>
      </c>
    </row>
    <row r="34" spans="1:13" x14ac:dyDescent="0.2">
      <c r="A34" s="41" t="s">
        <v>72</v>
      </c>
      <c r="B34" s="34">
        <v>2.41</v>
      </c>
      <c r="C34" s="34">
        <v>2.548</v>
      </c>
      <c r="D34" s="34">
        <v>1.796</v>
      </c>
      <c r="E34" s="34">
        <v>1.9790000000000001</v>
      </c>
      <c r="F34" s="34">
        <v>1.875</v>
      </c>
      <c r="G34" s="34">
        <v>0.39300000000000002</v>
      </c>
      <c r="H34" s="34">
        <v>1.7190000000000001</v>
      </c>
      <c r="I34" s="34">
        <v>1.117</v>
      </c>
      <c r="J34" s="34">
        <v>0.998</v>
      </c>
      <c r="K34" s="34">
        <v>1.3160000000000001</v>
      </c>
      <c r="L34" s="34">
        <v>0.78100000000000003</v>
      </c>
      <c r="M34" s="42">
        <v>0.15</v>
      </c>
    </row>
    <row r="35" spans="1:13" x14ac:dyDescent="0.2">
      <c r="A35" s="41" t="s">
        <v>73</v>
      </c>
      <c r="B35" s="34">
        <v>2.97</v>
      </c>
      <c r="C35" s="34">
        <v>2.5329999999999999</v>
      </c>
      <c r="D35" s="34">
        <v>2.2200000000000002</v>
      </c>
      <c r="E35" s="34">
        <v>1.4350000000000001</v>
      </c>
      <c r="F35" s="34">
        <v>0.88600000000000001</v>
      </c>
      <c r="G35" s="34">
        <v>0.78800000000000003</v>
      </c>
      <c r="H35" s="34">
        <v>1.8580000000000001</v>
      </c>
      <c r="I35" s="34">
        <v>1.1539999999999999</v>
      </c>
      <c r="J35" s="34">
        <v>1.38</v>
      </c>
      <c r="K35" s="34">
        <v>0.64900000000000002</v>
      </c>
      <c r="L35" s="34">
        <v>0.71699999999999997</v>
      </c>
      <c r="M35" s="42">
        <v>0.3</v>
      </c>
    </row>
    <row r="36" spans="1:13" x14ac:dyDescent="0.2">
      <c r="A36" s="41" t="s">
        <v>74</v>
      </c>
      <c r="B36" s="34">
        <v>2.121</v>
      </c>
      <c r="C36" s="34">
        <v>2.698</v>
      </c>
      <c r="D36" s="34">
        <v>3.056</v>
      </c>
      <c r="E36" s="34">
        <v>2.0230000000000001</v>
      </c>
      <c r="F36" s="34">
        <v>1.411</v>
      </c>
      <c r="G36" s="34">
        <v>0.89</v>
      </c>
      <c r="H36" s="34">
        <v>1.6060000000000001</v>
      </c>
      <c r="I36" s="34">
        <v>1.4890000000000001</v>
      </c>
      <c r="J36" s="34">
        <v>1.0249999999999999</v>
      </c>
      <c r="K36" s="34">
        <v>1.284</v>
      </c>
      <c r="L36" s="34">
        <v>0.83699999999999997</v>
      </c>
      <c r="M36" s="42">
        <v>0.30499999999999999</v>
      </c>
    </row>
    <row r="37" spans="1:13" x14ac:dyDescent="0.2">
      <c r="A37" s="41" t="s">
        <v>75</v>
      </c>
      <c r="B37" s="34">
        <v>3.069</v>
      </c>
      <c r="C37" s="34">
        <v>2.1760000000000002</v>
      </c>
      <c r="D37" s="34">
        <v>3.2040000000000002</v>
      </c>
      <c r="E37" s="34">
        <v>2.9820000000000002</v>
      </c>
      <c r="F37" s="34">
        <v>2.0750000000000002</v>
      </c>
      <c r="G37" s="34">
        <v>0.52700000000000002</v>
      </c>
      <c r="H37" s="34">
        <v>1.6519999999999999</v>
      </c>
      <c r="I37" s="34">
        <v>1.143</v>
      </c>
      <c r="J37" s="34">
        <v>1.54</v>
      </c>
      <c r="K37" s="34">
        <v>0.94</v>
      </c>
      <c r="L37" s="34">
        <v>0.88100000000000001</v>
      </c>
      <c r="M37" s="42">
        <v>0.29899999999999999</v>
      </c>
    </row>
    <row r="38" spans="1:13" x14ac:dyDescent="0.2">
      <c r="A38" s="41" t="s">
        <v>76</v>
      </c>
      <c r="B38" s="34">
        <v>2.7850000000000001</v>
      </c>
      <c r="C38" s="34">
        <v>2.347</v>
      </c>
      <c r="D38" s="34">
        <v>2.8809999999999998</v>
      </c>
      <c r="E38" s="34">
        <v>1.712</v>
      </c>
      <c r="F38" s="34">
        <v>1.5269999999999999</v>
      </c>
      <c r="G38" s="34">
        <v>1.1419999999999999</v>
      </c>
      <c r="H38" s="34">
        <v>2.0129999999999999</v>
      </c>
      <c r="I38" s="34">
        <v>1.3460000000000001</v>
      </c>
      <c r="J38" s="34">
        <v>0.73799999999999999</v>
      </c>
      <c r="K38" s="34">
        <v>0.746</v>
      </c>
      <c r="L38" s="34">
        <v>0.81399999999999995</v>
      </c>
      <c r="M38" s="42">
        <v>0.376</v>
      </c>
    </row>
    <row r="39" spans="1:13" x14ac:dyDescent="0.2">
      <c r="A39" s="41" t="s">
        <v>77</v>
      </c>
      <c r="B39" s="34">
        <v>3.129</v>
      </c>
      <c r="C39" s="34">
        <v>2.524</v>
      </c>
      <c r="D39" s="34">
        <v>2.4500000000000002</v>
      </c>
      <c r="E39" s="34">
        <v>1.7030000000000001</v>
      </c>
      <c r="F39" s="34">
        <v>1.375</v>
      </c>
      <c r="G39" s="34">
        <v>0.74299999999999999</v>
      </c>
      <c r="H39" s="34">
        <v>1.64</v>
      </c>
      <c r="I39" s="34">
        <v>0.92800000000000005</v>
      </c>
      <c r="J39" s="34">
        <v>0.84899999999999998</v>
      </c>
      <c r="K39" s="34">
        <v>0.95899999999999996</v>
      </c>
      <c r="L39" s="34">
        <v>0.92100000000000004</v>
      </c>
      <c r="M39" s="42">
        <v>0.20599999999999999</v>
      </c>
    </row>
    <row r="40" spans="1:13" x14ac:dyDescent="0.2">
      <c r="A40" s="41" t="s">
        <v>78</v>
      </c>
      <c r="B40" s="34">
        <f>AVERAGE(B30:B39)</f>
        <v>2.9524999999999997</v>
      </c>
      <c r="C40" s="34">
        <f t="shared" ref="C40:M40" si="3">AVERAGE(C30:C39)</f>
        <v>2.4792999999999998</v>
      </c>
      <c r="D40" s="34">
        <f t="shared" si="3"/>
        <v>2.589</v>
      </c>
      <c r="E40" s="34">
        <f t="shared" si="3"/>
        <v>2.1510000000000002</v>
      </c>
      <c r="F40" s="34">
        <f t="shared" si="3"/>
        <v>1.3301000000000001</v>
      </c>
      <c r="G40" s="34">
        <f t="shared" si="3"/>
        <v>0.73119999999999996</v>
      </c>
      <c r="H40" s="34">
        <f t="shared" si="3"/>
        <v>1.7102999999999997</v>
      </c>
      <c r="I40" s="34">
        <f t="shared" si="3"/>
        <v>1.1609000000000003</v>
      </c>
      <c r="J40" s="34">
        <f t="shared" si="3"/>
        <v>1.0897999999999999</v>
      </c>
      <c r="K40" s="34">
        <f t="shared" si="3"/>
        <v>1.0207000000000002</v>
      </c>
      <c r="L40" s="34">
        <f t="shared" si="3"/>
        <v>0.81319999999999992</v>
      </c>
      <c r="M40" s="42">
        <f t="shared" si="3"/>
        <v>0.28809999999999997</v>
      </c>
    </row>
    <row r="41" spans="1:13" ht="16" thickBot="1" x14ac:dyDescent="0.25">
      <c r="A41" s="47" t="s">
        <v>60</v>
      </c>
      <c r="B41" s="81">
        <f>AVERAGE(B30:B40)</f>
        <v>2.9525000000000001</v>
      </c>
      <c r="C41" s="81">
        <f t="shared" ref="C41:M41" si="4">AVERAGE(C30:C40)</f>
        <v>2.4792999999999998</v>
      </c>
      <c r="D41" s="81">
        <f t="shared" si="4"/>
        <v>2.589</v>
      </c>
      <c r="E41" s="81">
        <f t="shared" si="4"/>
        <v>2.1510000000000002</v>
      </c>
      <c r="F41" s="81">
        <f t="shared" si="4"/>
        <v>1.3301000000000001</v>
      </c>
      <c r="G41" s="81">
        <f t="shared" si="4"/>
        <v>0.73119999999999985</v>
      </c>
      <c r="H41" s="81">
        <f t="shared" si="4"/>
        <v>1.7102999999999999</v>
      </c>
      <c r="I41" s="81">
        <f t="shared" si="4"/>
        <v>1.1609</v>
      </c>
      <c r="J41" s="81">
        <f t="shared" si="4"/>
        <v>1.0898000000000001</v>
      </c>
      <c r="K41" s="81">
        <f t="shared" si="4"/>
        <v>1.0206999999999999</v>
      </c>
      <c r="L41" s="81">
        <f t="shared" si="4"/>
        <v>0.81320000000000003</v>
      </c>
      <c r="M41" s="44">
        <f t="shared" si="4"/>
        <v>0.28809999999999997</v>
      </c>
    </row>
    <row r="42" spans="1:13" x14ac:dyDescent="0.2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</row>
    <row r="43" spans="1:13" ht="16" thickBot="1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</row>
    <row r="44" spans="1:13" x14ac:dyDescent="0.2">
      <c r="B44" s="2"/>
      <c r="C44" s="2"/>
      <c r="D44" s="35" t="s">
        <v>79</v>
      </c>
      <c r="E44" s="79" t="s">
        <v>40</v>
      </c>
      <c r="F44" s="79" t="s">
        <v>41</v>
      </c>
      <c r="G44" s="79" t="s">
        <v>42</v>
      </c>
      <c r="H44" s="79" t="s">
        <v>43</v>
      </c>
      <c r="I44" s="79" t="s">
        <v>44</v>
      </c>
      <c r="J44" s="79" t="s">
        <v>45</v>
      </c>
      <c r="K44" s="79" t="s">
        <v>46</v>
      </c>
      <c r="L44" s="79" t="s">
        <v>47</v>
      </c>
      <c r="M44" s="80" t="s">
        <v>48</v>
      </c>
    </row>
    <row r="45" spans="1:13" x14ac:dyDescent="0.2">
      <c r="B45" s="2"/>
      <c r="C45" s="2"/>
      <c r="D45" s="41" t="s">
        <v>64</v>
      </c>
      <c r="E45" s="34">
        <f>E30/2.9525*100</f>
        <v>71.972904318374248</v>
      </c>
      <c r="F45" s="34">
        <f>F30/2.4793*100</f>
        <v>30.008470132698744</v>
      </c>
      <c r="G45" s="34">
        <f>G30/2.589*100</f>
        <v>34.994206257242176</v>
      </c>
      <c r="H45" s="34">
        <f>H30/2.9525*100</f>
        <v>55.613886536833192</v>
      </c>
      <c r="I45" s="34">
        <f>I30/2.4793*100</f>
        <v>40.777638849675313</v>
      </c>
      <c r="J45" s="34">
        <f>J30/2.589*100</f>
        <v>48.744689069138666</v>
      </c>
      <c r="K45" s="34">
        <f>K30/2.9525*100</f>
        <v>24.487722269263333</v>
      </c>
      <c r="L45" s="34">
        <f>L30/2.4793*100</f>
        <v>31.702496672447872</v>
      </c>
      <c r="M45" s="34">
        <f>M30/2.589*100</f>
        <v>13.982232522209348</v>
      </c>
    </row>
    <row r="46" spans="1:13" x14ac:dyDescent="0.2">
      <c r="B46" s="2"/>
      <c r="C46" s="2"/>
      <c r="D46" s="41" t="s">
        <v>69</v>
      </c>
      <c r="E46" s="34">
        <f t="shared" ref="E46:E55" si="5">E31/2.9525*100</f>
        <v>43.285351397121083</v>
      </c>
      <c r="F46" s="34">
        <f t="shared" ref="F46:F55" si="6">F31/2.4793*100</f>
        <v>36.703908361230994</v>
      </c>
      <c r="G46" s="34">
        <f t="shared" ref="G46:G55" si="7">G31/2.589*100</f>
        <v>22.788721514098107</v>
      </c>
      <c r="H46" s="34">
        <f t="shared" ref="H46:H55" si="8">H31/2.9525*100</f>
        <v>57.138018628281117</v>
      </c>
      <c r="I46" s="34">
        <f t="shared" ref="I46:I55" si="9">I31/2.4793*100</f>
        <v>44.085023998709318</v>
      </c>
      <c r="J46" s="34">
        <f t="shared" ref="J46:J55" si="10">J31/2.589*100</f>
        <v>44.920818848976438</v>
      </c>
      <c r="K46" s="34">
        <f t="shared" ref="K46:K55" si="11">K31/2.9525*100</f>
        <v>41.727349703640982</v>
      </c>
      <c r="L46" s="34">
        <f t="shared" ref="L46:L55" si="12">L31/2.4793*100</f>
        <v>31.29915702012665</v>
      </c>
      <c r="M46" s="34">
        <f t="shared" ref="M46:M55" si="13">M31/2.589*100</f>
        <v>15.295480880648901</v>
      </c>
    </row>
    <row r="47" spans="1:13" x14ac:dyDescent="0.2">
      <c r="B47" s="2"/>
      <c r="C47" s="2"/>
      <c r="D47" s="41" t="s">
        <v>70</v>
      </c>
      <c r="E47" s="34">
        <f t="shared" si="5"/>
        <v>100.79593564775612</v>
      </c>
      <c r="F47" s="34">
        <f t="shared" si="6"/>
        <v>51.304803775259145</v>
      </c>
      <c r="G47" s="34">
        <f t="shared" si="7"/>
        <v>31.479335650830436</v>
      </c>
      <c r="H47" s="34">
        <f t="shared" si="8"/>
        <v>53.852667231160034</v>
      </c>
      <c r="I47" s="34">
        <f t="shared" si="9"/>
        <v>43.157342798370514</v>
      </c>
      <c r="J47" s="34">
        <f t="shared" si="10"/>
        <v>36.925453843182694</v>
      </c>
      <c r="K47" s="34">
        <f t="shared" si="11"/>
        <v>41.558001693480101</v>
      </c>
      <c r="L47" s="34">
        <f t="shared" si="12"/>
        <v>31.541160811519386</v>
      </c>
      <c r="M47" s="34">
        <f t="shared" si="13"/>
        <v>10.85361143298571</v>
      </c>
    </row>
    <row r="48" spans="1:13" x14ac:dyDescent="0.2">
      <c r="B48" s="2"/>
      <c r="C48" s="2"/>
      <c r="D48" s="41" t="s">
        <v>71</v>
      </c>
      <c r="E48" s="34">
        <f t="shared" si="5"/>
        <v>111.66807790008468</v>
      </c>
      <c r="F48" s="34">
        <f t="shared" si="6"/>
        <v>49.449441374581539</v>
      </c>
      <c r="G48" s="34">
        <f t="shared" si="7"/>
        <v>20.007724990343764</v>
      </c>
      <c r="H48" s="34">
        <f t="shared" si="8"/>
        <v>57.442845046570703</v>
      </c>
      <c r="I48" s="34">
        <f t="shared" si="9"/>
        <v>50.740128262009442</v>
      </c>
      <c r="J48" s="34">
        <f t="shared" si="10"/>
        <v>38.122827346465812</v>
      </c>
      <c r="K48" s="34">
        <f t="shared" si="11"/>
        <v>38.306519898391194</v>
      </c>
      <c r="L48" s="34">
        <f t="shared" si="12"/>
        <v>33.759528899286089</v>
      </c>
      <c r="M48" s="34">
        <f t="shared" si="13"/>
        <v>7.956740054074932</v>
      </c>
    </row>
    <row r="49" spans="2:13" x14ac:dyDescent="0.2">
      <c r="B49" s="2"/>
      <c r="C49" s="2"/>
      <c r="D49" s="41" t="s">
        <v>72</v>
      </c>
      <c r="E49" s="34">
        <f t="shared" si="5"/>
        <v>67.027942421676542</v>
      </c>
      <c r="F49" s="34">
        <f t="shared" si="6"/>
        <v>75.626184810228708</v>
      </c>
      <c r="G49" s="34">
        <f t="shared" si="7"/>
        <v>15.17960602549247</v>
      </c>
      <c r="H49" s="34">
        <f t="shared" si="8"/>
        <v>58.22184589331075</v>
      </c>
      <c r="I49" s="34">
        <f t="shared" si="9"/>
        <v>45.053039164280243</v>
      </c>
      <c r="J49" s="34">
        <f t="shared" si="10"/>
        <v>38.547701815372733</v>
      </c>
      <c r="K49" s="34">
        <f t="shared" si="11"/>
        <v>44.572396274343781</v>
      </c>
      <c r="L49" s="34">
        <f t="shared" si="12"/>
        <v>31.500826846287261</v>
      </c>
      <c r="M49" s="34">
        <f t="shared" si="13"/>
        <v>5.7937427578215521</v>
      </c>
    </row>
    <row r="50" spans="2:13" x14ac:dyDescent="0.2">
      <c r="B50" s="2"/>
      <c r="C50" s="2"/>
      <c r="D50" s="41" t="s">
        <v>73</v>
      </c>
      <c r="E50" s="34">
        <f t="shared" si="5"/>
        <v>48.602878916172735</v>
      </c>
      <c r="F50" s="34">
        <f t="shared" si="6"/>
        <v>35.735893195660068</v>
      </c>
      <c r="G50" s="34">
        <f t="shared" si="7"/>
        <v>30.436461954422562</v>
      </c>
      <c r="H50" s="34">
        <f t="shared" si="8"/>
        <v>62.929720575783236</v>
      </c>
      <c r="I50" s="34">
        <f t="shared" si="9"/>
        <v>46.545395877868749</v>
      </c>
      <c r="J50" s="34">
        <f t="shared" si="10"/>
        <v>53.30243337195828</v>
      </c>
      <c r="K50" s="34">
        <f t="shared" si="11"/>
        <v>21.981371718882304</v>
      </c>
      <c r="L50" s="34">
        <f t="shared" si="12"/>
        <v>28.919453071431455</v>
      </c>
      <c r="M50" s="34">
        <f t="shared" si="13"/>
        <v>11.587485515643104</v>
      </c>
    </row>
    <row r="51" spans="2:13" x14ac:dyDescent="0.2">
      <c r="B51" s="2"/>
      <c r="C51" s="2"/>
      <c r="D51" s="41" t="s">
        <v>74</v>
      </c>
      <c r="E51" s="34">
        <f t="shared" si="5"/>
        <v>68.518204911092297</v>
      </c>
      <c r="F51" s="34">
        <f t="shared" si="6"/>
        <v>56.911224942524107</v>
      </c>
      <c r="G51" s="34">
        <f t="shared" si="7"/>
        <v>34.376207029741209</v>
      </c>
      <c r="H51" s="34">
        <f t="shared" si="8"/>
        <v>54.394580863674861</v>
      </c>
      <c r="I51" s="34">
        <f t="shared" si="9"/>
        <v>60.057274230629623</v>
      </c>
      <c r="J51" s="34">
        <f t="shared" si="10"/>
        <v>39.590575511780607</v>
      </c>
      <c r="K51" s="34">
        <f t="shared" si="11"/>
        <v>43.488569009314141</v>
      </c>
      <c r="L51" s="34">
        <f t="shared" si="12"/>
        <v>33.759528899286089</v>
      </c>
      <c r="M51" s="34">
        <f t="shared" si="13"/>
        <v>11.780610274237159</v>
      </c>
    </row>
    <row r="52" spans="2:13" x14ac:dyDescent="0.2">
      <c r="B52" s="2"/>
      <c r="C52" s="2"/>
      <c r="D52" s="41" t="s">
        <v>75</v>
      </c>
      <c r="E52" s="34">
        <f t="shared" si="5"/>
        <v>100.9991532599492</v>
      </c>
      <c r="F52" s="34">
        <f t="shared" si="6"/>
        <v>83.692977856653101</v>
      </c>
      <c r="G52" s="34">
        <f t="shared" si="7"/>
        <v>20.355349555813056</v>
      </c>
      <c r="H52" s="34">
        <f t="shared" si="8"/>
        <v>55.952582557154948</v>
      </c>
      <c r="I52" s="34">
        <f t="shared" si="9"/>
        <v>46.101722260315412</v>
      </c>
      <c r="J52" s="34">
        <f t="shared" si="10"/>
        <v>59.48242564696794</v>
      </c>
      <c r="K52" s="34">
        <f t="shared" si="11"/>
        <v>31.837425910245553</v>
      </c>
      <c r="L52" s="34">
        <f t="shared" si="12"/>
        <v>35.534223369499458</v>
      </c>
      <c r="M52" s="34">
        <f t="shared" si="13"/>
        <v>11.548860563924295</v>
      </c>
    </row>
    <row r="53" spans="2:13" x14ac:dyDescent="0.2">
      <c r="B53" s="2"/>
      <c r="C53" s="2"/>
      <c r="D53" s="41" t="s">
        <v>76</v>
      </c>
      <c r="E53" s="34">
        <f t="shared" si="5"/>
        <v>57.984758679085516</v>
      </c>
      <c r="F53" s="34">
        <f t="shared" si="6"/>
        <v>61.589964909450245</v>
      </c>
      <c r="G53" s="34">
        <f t="shared" si="7"/>
        <v>44.109694862881419</v>
      </c>
      <c r="H53" s="34">
        <f t="shared" si="8"/>
        <v>68.179508890770521</v>
      </c>
      <c r="I53" s="34">
        <f t="shared" si="9"/>
        <v>54.28951720243618</v>
      </c>
      <c r="J53" s="34">
        <f t="shared" si="10"/>
        <v>28.50521436848204</v>
      </c>
      <c r="K53" s="34">
        <f t="shared" si="11"/>
        <v>25.266723116003387</v>
      </c>
      <c r="L53" s="34">
        <f t="shared" si="12"/>
        <v>32.831847698947279</v>
      </c>
      <c r="M53" s="34">
        <f t="shared" si="13"/>
        <v>14.522981846272693</v>
      </c>
    </row>
    <row r="54" spans="2:13" x14ac:dyDescent="0.2">
      <c r="B54" s="2"/>
      <c r="C54" s="2"/>
      <c r="D54" s="41" t="s">
        <v>77</v>
      </c>
      <c r="E54" s="34">
        <f t="shared" si="5"/>
        <v>57.679932260795944</v>
      </c>
      <c r="F54" s="34">
        <f t="shared" si="6"/>
        <v>55.459202194167709</v>
      </c>
      <c r="G54" s="34">
        <f t="shared" si="7"/>
        <v>28.698339127076089</v>
      </c>
      <c r="H54" s="34">
        <f t="shared" si="8"/>
        <v>55.54614733276884</v>
      </c>
      <c r="I54" s="34">
        <f t="shared" si="9"/>
        <v>37.429919735409193</v>
      </c>
      <c r="J54" s="34">
        <f t="shared" si="10"/>
        <v>32.792584009269987</v>
      </c>
      <c r="K54" s="34">
        <f t="shared" si="11"/>
        <v>32.480948348856899</v>
      </c>
      <c r="L54" s="34">
        <f t="shared" si="12"/>
        <v>37.147581978784338</v>
      </c>
      <c r="M54" s="34">
        <f t="shared" si="13"/>
        <v>7.956740054074932</v>
      </c>
    </row>
    <row r="55" spans="2:13" ht="16" thickBot="1" x14ac:dyDescent="0.25">
      <c r="B55" s="2"/>
      <c r="C55" s="2"/>
      <c r="D55" s="57" t="s">
        <v>78</v>
      </c>
      <c r="E55" s="34">
        <f t="shared" si="5"/>
        <v>72.853513971210845</v>
      </c>
      <c r="F55" s="34">
        <f t="shared" si="6"/>
        <v>53.648207155245444</v>
      </c>
      <c r="G55" s="34">
        <f t="shared" si="7"/>
        <v>28.242564696794126</v>
      </c>
      <c r="H55" s="34">
        <f t="shared" si="8"/>
        <v>57.927180355630817</v>
      </c>
      <c r="I55" s="34">
        <f t="shared" si="9"/>
        <v>46.823700237970407</v>
      </c>
      <c r="J55" s="34">
        <f t="shared" si="10"/>
        <v>42.093472383159522</v>
      </c>
      <c r="K55" s="34">
        <f t="shared" si="11"/>
        <v>34.570702794242166</v>
      </c>
      <c r="L55" s="34">
        <f t="shared" si="12"/>
        <v>32.799580526761588</v>
      </c>
      <c r="M55" s="34">
        <f t="shared" si="13"/>
        <v>11.127848590189261</v>
      </c>
    </row>
    <row r="56" spans="2:13" ht="16" thickBot="1" x14ac:dyDescent="0.25">
      <c r="B56" s="2"/>
      <c r="C56" s="2"/>
      <c r="D56" s="82" t="s">
        <v>6</v>
      </c>
      <c r="E56" s="83"/>
      <c r="F56" s="84">
        <f>_xlfn.T.TEST(F45:F55,E45:E55,2,2)</f>
        <v>3.2645763970586925E-2</v>
      </c>
      <c r="G56" s="84">
        <f>_xlfn.T.TEST(G45:G55,E45:E55,2,2)</f>
        <v>4.864727009201694E-6</v>
      </c>
      <c r="H56" s="83"/>
      <c r="I56" s="84">
        <f>_xlfn.T.TEST(I45:I55,H45:H55,2,2)</f>
        <v>9.1770558857122455E-5</v>
      </c>
      <c r="J56" s="84">
        <f>_xlfn.T.TEST(J45:J55,H45:H55,2,2)</f>
        <v>3.5920024356610968E-5</v>
      </c>
      <c r="K56" s="83"/>
      <c r="L56" s="83">
        <f>_xlfn.T.TEST(L45:L55,K45:K55,2,2)</f>
        <v>0.49136030113554641</v>
      </c>
      <c r="M56" s="85">
        <f>_xlfn.T.TEST(M45:M55,K45:K55,2,2)</f>
        <v>1.6582291443248651E-8</v>
      </c>
    </row>
  </sheetData>
  <mergeCells count="7">
    <mergeCell ref="B1:D1"/>
    <mergeCell ref="E1:G1"/>
    <mergeCell ref="E28:G28"/>
    <mergeCell ref="B2:D2"/>
    <mergeCell ref="E2:G2"/>
    <mergeCell ref="B8:D8"/>
    <mergeCell ref="E8:G8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47F686-FA37-5440-824B-B5F463B61AB3}">
  <dimension ref="A1:A50"/>
  <sheetViews>
    <sheetView topLeftCell="A64" workbookViewId="0">
      <selection activeCell="A51" sqref="A51"/>
    </sheetView>
  </sheetViews>
  <sheetFormatPr baseColWidth="10" defaultRowHeight="15" x14ac:dyDescent="0.2"/>
  <sheetData>
    <row r="1" spans="1:1" x14ac:dyDescent="0.2">
      <c r="A1" t="s">
        <v>100</v>
      </c>
    </row>
    <row r="28" spans="1:1" x14ac:dyDescent="0.2">
      <c r="A28" t="s">
        <v>101</v>
      </c>
    </row>
    <row r="50" spans="1:1" x14ac:dyDescent="0.2">
      <c r="A50" t="s">
        <v>102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E8FECC-6FE0-8346-9410-4C3BA828D158}">
  <dimension ref="A1:A21"/>
  <sheetViews>
    <sheetView workbookViewId="0">
      <selection activeCell="H12" sqref="H12"/>
    </sheetView>
  </sheetViews>
  <sheetFormatPr baseColWidth="10" defaultRowHeight="15" x14ac:dyDescent="0.2"/>
  <sheetData>
    <row r="1" spans="1:1" x14ac:dyDescent="0.2">
      <c r="A1" t="s">
        <v>104</v>
      </c>
    </row>
    <row r="21" spans="1:1" x14ac:dyDescent="0.2">
      <c r="A21" t="s">
        <v>103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444BFA-69BB-6841-A6A7-C6D40711DC56}">
  <dimension ref="A1:L133"/>
  <sheetViews>
    <sheetView topLeftCell="A123" workbookViewId="0">
      <selection activeCell="J16" sqref="J16"/>
    </sheetView>
  </sheetViews>
  <sheetFormatPr baseColWidth="10" defaultRowHeight="15" x14ac:dyDescent="0.2"/>
  <cols>
    <col min="1" max="1" width="14.33203125" customWidth="1"/>
  </cols>
  <sheetData>
    <row r="1" spans="1:7" ht="16" thickBot="1" x14ac:dyDescent="0.25">
      <c r="A1" t="s">
        <v>87</v>
      </c>
    </row>
    <row r="2" spans="1:7" x14ac:dyDescent="0.2">
      <c r="A2" s="91"/>
      <c r="B2" s="115" t="s">
        <v>81</v>
      </c>
      <c r="C2" s="115"/>
      <c r="D2" s="115"/>
      <c r="E2" s="115" t="s">
        <v>11</v>
      </c>
      <c r="F2" s="115"/>
      <c r="G2" s="116"/>
    </row>
    <row r="3" spans="1:7" x14ac:dyDescent="0.2">
      <c r="A3" s="88"/>
      <c r="B3" s="34" t="s">
        <v>12</v>
      </c>
      <c r="C3" s="86" t="s">
        <v>13</v>
      </c>
      <c r="D3" s="86" t="s">
        <v>86</v>
      </c>
      <c r="E3" s="34" t="s">
        <v>12</v>
      </c>
      <c r="F3" s="86" t="s">
        <v>13</v>
      </c>
      <c r="G3" s="89" t="s">
        <v>86</v>
      </c>
    </row>
    <row r="4" spans="1:7" x14ac:dyDescent="0.2">
      <c r="A4" s="88" t="s">
        <v>82</v>
      </c>
      <c r="B4" s="34">
        <v>60</v>
      </c>
      <c r="C4" s="34">
        <v>61</v>
      </c>
      <c r="D4" s="34">
        <v>58</v>
      </c>
      <c r="E4" s="34">
        <v>10</v>
      </c>
      <c r="F4" s="34">
        <v>14</v>
      </c>
      <c r="G4" s="42">
        <v>55</v>
      </c>
    </row>
    <row r="5" spans="1:7" x14ac:dyDescent="0.2">
      <c r="A5" s="88" t="s">
        <v>83</v>
      </c>
      <c r="B5" s="34">
        <v>62</v>
      </c>
      <c r="C5" s="34">
        <v>59</v>
      </c>
      <c r="D5" s="34">
        <v>60</v>
      </c>
      <c r="E5" s="34">
        <v>9</v>
      </c>
      <c r="F5" s="34">
        <v>24</v>
      </c>
      <c r="G5" s="42">
        <v>58</v>
      </c>
    </row>
    <row r="6" spans="1:7" x14ac:dyDescent="0.2">
      <c r="A6" s="88" t="s">
        <v>113</v>
      </c>
      <c r="B6" s="34">
        <v>23</v>
      </c>
      <c r="C6" s="34">
        <v>23</v>
      </c>
      <c r="D6" s="34">
        <v>23</v>
      </c>
      <c r="E6" s="34">
        <v>4</v>
      </c>
      <c r="F6" s="34">
        <v>7</v>
      </c>
      <c r="G6" s="42">
        <v>18</v>
      </c>
    </row>
    <row r="7" spans="1:7" ht="16" thickBot="1" x14ac:dyDescent="0.25">
      <c r="A7" s="90" t="s">
        <v>85</v>
      </c>
      <c r="B7" s="81">
        <v>24</v>
      </c>
      <c r="C7" s="81">
        <v>22</v>
      </c>
      <c r="D7" s="81">
        <v>20</v>
      </c>
      <c r="E7" s="81">
        <v>4</v>
      </c>
      <c r="F7" s="81">
        <v>10</v>
      </c>
      <c r="G7" s="44">
        <v>23</v>
      </c>
    </row>
    <row r="8" spans="1:7" ht="16" thickBot="1" x14ac:dyDescent="0.25">
      <c r="A8" s="5"/>
      <c r="B8" s="2"/>
      <c r="C8" s="2"/>
      <c r="D8" s="2"/>
      <c r="E8" s="2"/>
      <c r="F8" s="2"/>
      <c r="G8" s="2"/>
    </row>
    <row r="9" spans="1:7" x14ac:dyDescent="0.2">
      <c r="A9" s="87" t="s">
        <v>58</v>
      </c>
      <c r="B9" s="115" t="s">
        <v>81</v>
      </c>
      <c r="C9" s="115"/>
      <c r="D9" s="115"/>
      <c r="E9" s="115" t="s">
        <v>11</v>
      </c>
      <c r="F9" s="115"/>
      <c r="G9" s="116"/>
    </row>
    <row r="10" spans="1:7" x14ac:dyDescent="0.2">
      <c r="A10" s="88"/>
      <c r="B10" s="34" t="s">
        <v>12</v>
      </c>
      <c r="C10" s="86" t="s">
        <v>13</v>
      </c>
      <c r="D10" s="86" t="s">
        <v>86</v>
      </c>
      <c r="E10" s="34" t="s">
        <v>12</v>
      </c>
      <c r="F10" s="86" t="s">
        <v>13</v>
      </c>
      <c r="G10" s="89" t="s">
        <v>86</v>
      </c>
    </row>
    <row r="11" spans="1:7" x14ac:dyDescent="0.2">
      <c r="A11" s="88" t="s">
        <v>82</v>
      </c>
      <c r="B11" s="34">
        <f t="shared" ref="B11:G12" si="0">B4/64*100</f>
        <v>93.75</v>
      </c>
      <c r="C11" s="34">
        <f t="shared" si="0"/>
        <v>95.3125</v>
      </c>
      <c r="D11" s="34">
        <f t="shared" si="0"/>
        <v>90.625</v>
      </c>
      <c r="E11" s="34">
        <f t="shared" si="0"/>
        <v>15.625</v>
      </c>
      <c r="F11" s="34">
        <f t="shared" si="0"/>
        <v>21.875</v>
      </c>
      <c r="G11" s="34">
        <f t="shared" si="0"/>
        <v>85.9375</v>
      </c>
    </row>
    <row r="12" spans="1:7" x14ac:dyDescent="0.2">
      <c r="A12" s="88" t="s">
        <v>83</v>
      </c>
      <c r="B12" s="34">
        <f t="shared" si="0"/>
        <v>96.875</v>
      </c>
      <c r="C12" s="34">
        <f t="shared" si="0"/>
        <v>92.1875</v>
      </c>
      <c r="D12" s="34">
        <f t="shared" si="0"/>
        <v>93.75</v>
      </c>
      <c r="E12" s="34">
        <f t="shared" si="0"/>
        <v>14.0625</v>
      </c>
      <c r="F12" s="34">
        <f t="shared" si="0"/>
        <v>37.5</v>
      </c>
      <c r="G12" s="34">
        <f t="shared" si="0"/>
        <v>90.625</v>
      </c>
    </row>
    <row r="13" spans="1:7" x14ac:dyDescent="0.2">
      <c r="A13" s="88" t="s">
        <v>113</v>
      </c>
      <c r="B13" s="34">
        <f t="shared" ref="B13:G14" si="1">B6/25*100</f>
        <v>92</v>
      </c>
      <c r="C13" s="34">
        <f t="shared" si="1"/>
        <v>92</v>
      </c>
      <c r="D13" s="34">
        <f t="shared" si="1"/>
        <v>92</v>
      </c>
      <c r="E13" s="34">
        <f t="shared" si="1"/>
        <v>16</v>
      </c>
      <c r="F13" s="34">
        <f t="shared" si="1"/>
        <v>28.000000000000004</v>
      </c>
      <c r="G13" s="34">
        <f t="shared" si="1"/>
        <v>72</v>
      </c>
    </row>
    <row r="14" spans="1:7" ht="16" thickBot="1" x14ac:dyDescent="0.25">
      <c r="A14" s="90" t="s">
        <v>85</v>
      </c>
      <c r="B14" s="81">
        <f t="shared" si="1"/>
        <v>96</v>
      </c>
      <c r="C14" s="81">
        <f t="shared" si="1"/>
        <v>88</v>
      </c>
      <c r="D14" s="81">
        <f t="shared" si="1"/>
        <v>80</v>
      </c>
      <c r="E14" s="81">
        <f t="shared" si="1"/>
        <v>16</v>
      </c>
      <c r="F14" s="81">
        <f t="shared" si="1"/>
        <v>40</v>
      </c>
      <c r="G14" s="81">
        <f t="shared" si="1"/>
        <v>92</v>
      </c>
    </row>
    <row r="15" spans="1:7" ht="16" thickBot="1" x14ac:dyDescent="0.25">
      <c r="A15" s="93" t="s">
        <v>6</v>
      </c>
      <c r="B15" s="43"/>
      <c r="C15" s="43"/>
      <c r="D15" s="43"/>
      <c r="E15" s="43"/>
      <c r="F15" s="49">
        <f>_xlfn.T.TEST(F11:F14,E11:E14,1,1)</f>
        <v>1.6515737471170581E-2</v>
      </c>
      <c r="G15" s="49">
        <f>_xlfn.T.TEST(G11:G14,E11:E14,1,1)</f>
        <v>3.5070316225553405E-4</v>
      </c>
    </row>
    <row r="18" spans="1:7" x14ac:dyDescent="0.2">
      <c r="A18" t="s">
        <v>88</v>
      </c>
    </row>
    <row r="19" spans="1:7" ht="16" thickBot="1" x14ac:dyDescent="0.25"/>
    <row r="20" spans="1:7" x14ac:dyDescent="0.2">
      <c r="A20" s="91"/>
      <c r="B20" s="115" t="s">
        <v>81</v>
      </c>
      <c r="C20" s="115"/>
      <c r="D20" s="115"/>
      <c r="E20" s="115" t="s">
        <v>11</v>
      </c>
      <c r="F20" s="115"/>
      <c r="G20" s="116"/>
    </row>
    <row r="21" spans="1:7" x14ac:dyDescent="0.2">
      <c r="A21" s="88"/>
      <c r="B21" s="34" t="s">
        <v>12</v>
      </c>
      <c r="C21" s="86" t="s">
        <v>13</v>
      </c>
      <c r="D21" s="86" t="s">
        <v>86</v>
      </c>
      <c r="E21" s="34" t="s">
        <v>12</v>
      </c>
      <c r="F21" s="86" t="s">
        <v>13</v>
      </c>
      <c r="G21" s="89" t="s">
        <v>86</v>
      </c>
    </row>
    <row r="22" spans="1:7" x14ac:dyDescent="0.2">
      <c r="A22" s="88" t="s">
        <v>82</v>
      </c>
      <c r="B22" s="34">
        <v>64</v>
      </c>
      <c r="C22" s="34">
        <v>59</v>
      </c>
      <c r="D22" s="34">
        <v>53</v>
      </c>
      <c r="E22" s="34">
        <v>0</v>
      </c>
      <c r="F22" s="34">
        <v>0</v>
      </c>
      <c r="G22" s="42">
        <v>31</v>
      </c>
    </row>
    <row r="23" spans="1:7" x14ac:dyDescent="0.2">
      <c r="A23" s="88" t="s">
        <v>83</v>
      </c>
      <c r="B23" s="34">
        <v>64</v>
      </c>
      <c r="C23" s="34">
        <v>53</v>
      </c>
      <c r="D23" s="34">
        <v>58</v>
      </c>
      <c r="E23" s="34">
        <v>0</v>
      </c>
      <c r="F23" s="34">
        <v>0</v>
      </c>
      <c r="G23" s="42">
        <v>31</v>
      </c>
    </row>
    <row r="24" spans="1:7" x14ac:dyDescent="0.2">
      <c r="A24" s="88" t="s">
        <v>84</v>
      </c>
      <c r="B24" s="34">
        <v>25</v>
      </c>
      <c r="C24" s="34">
        <v>23</v>
      </c>
      <c r="D24" s="34">
        <v>23</v>
      </c>
      <c r="E24" s="34">
        <v>0</v>
      </c>
      <c r="F24" s="34">
        <v>0</v>
      </c>
      <c r="G24" s="42">
        <v>10</v>
      </c>
    </row>
    <row r="25" spans="1:7" ht="16" thickBot="1" x14ac:dyDescent="0.25">
      <c r="A25" s="90" t="s">
        <v>85</v>
      </c>
      <c r="B25" s="81">
        <v>25</v>
      </c>
      <c r="C25" s="81">
        <v>20</v>
      </c>
      <c r="D25" s="81">
        <v>22</v>
      </c>
      <c r="E25" s="81">
        <v>0</v>
      </c>
      <c r="F25" s="81">
        <v>0</v>
      </c>
      <c r="G25" s="44">
        <v>7</v>
      </c>
    </row>
    <row r="26" spans="1:7" ht="16" thickBot="1" x14ac:dyDescent="0.25">
      <c r="A26" s="6"/>
      <c r="B26" s="2"/>
      <c r="C26" s="2"/>
      <c r="D26" s="2"/>
      <c r="E26" s="2"/>
      <c r="F26" s="2"/>
      <c r="G26" s="2"/>
    </row>
    <row r="27" spans="1:7" x14ac:dyDescent="0.2">
      <c r="A27" s="87" t="s">
        <v>58</v>
      </c>
      <c r="B27" s="115" t="s">
        <v>81</v>
      </c>
      <c r="C27" s="115"/>
      <c r="D27" s="115"/>
      <c r="E27" s="115" t="s">
        <v>11</v>
      </c>
      <c r="F27" s="115"/>
      <c r="G27" s="116"/>
    </row>
    <row r="28" spans="1:7" x14ac:dyDescent="0.2">
      <c r="A28" s="88"/>
      <c r="B28" s="34" t="s">
        <v>12</v>
      </c>
      <c r="C28" s="86" t="s">
        <v>13</v>
      </c>
      <c r="D28" s="86" t="s">
        <v>86</v>
      </c>
      <c r="E28" s="34" t="s">
        <v>12</v>
      </c>
      <c r="F28" s="86" t="s">
        <v>13</v>
      </c>
      <c r="G28" s="89" t="s">
        <v>86</v>
      </c>
    </row>
    <row r="29" spans="1:7" x14ac:dyDescent="0.2">
      <c r="A29" s="88" t="s">
        <v>82</v>
      </c>
      <c r="B29" s="34">
        <f t="shared" ref="B29:G30" si="2">B22/64*100</f>
        <v>100</v>
      </c>
      <c r="C29" s="34">
        <f t="shared" si="2"/>
        <v>92.1875</v>
      </c>
      <c r="D29" s="34">
        <f t="shared" si="2"/>
        <v>82.8125</v>
      </c>
      <c r="E29" s="34">
        <f t="shared" si="2"/>
        <v>0</v>
      </c>
      <c r="F29" s="34">
        <f t="shared" si="2"/>
        <v>0</v>
      </c>
      <c r="G29" s="34">
        <f t="shared" si="2"/>
        <v>48.4375</v>
      </c>
    </row>
    <row r="30" spans="1:7" x14ac:dyDescent="0.2">
      <c r="A30" s="88" t="s">
        <v>83</v>
      </c>
      <c r="B30" s="34">
        <f t="shared" si="2"/>
        <v>100</v>
      </c>
      <c r="C30" s="34">
        <f t="shared" si="2"/>
        <v>82.8125</v>
      </c>
      <c r="D30" s="34">
        <f t="shared" si="2"/>
        <v>90.625</v>
      </c>
      <c r="E30" s="34">
        <f t="shared" si="2"/>
        <v>0</v>
      </c>
      <c r="F30" s="34">
        <f t="shared" si="2"/>
        <v>0</v>
      </c>
      <c r="G30" s="34">
        <f t="shared" si="2"/>
        <v>48.4375</v>
      </c>
    </row>
    <row r="31" spans="1:7" x14ac:dyDescent="0.2">
      <c r="A31" s="88" t="s">
        <v>84</v>
      </c>
      <c r="B31" s="34">
        <f t="shared" ref="B31:G32" si="3">B24/25*100</f>
        <v>100</v>
      </c>
      <c r="C31" s="34">
        <f t="shared" si="3"/>
        <v>92</v>
      </c>
      <c r="D31" s="34">
        <f t="shared" si="3"/>
        <v>92</v>
      </c>
      <c r="E31" s="34">
        <f t="shared" si="3"/>
        <v>0</v>
      </c>
      <c r="F31" s="34">
        <f t="shared" si="3"/>
        <v>0</v>
      </c>
      <c r="G31" s="34">
        <f t="shared" si="3"/>
        <v>40</v>
      </c>
    </row>
    <row r="32" spans="1:7" ht="16" thickBot="1" x14ac:dyDescent="0.25">
      <c r="A32" s="92" t="s">
        <v>85</v>
      </c>
      <c r="B32" s="81">
        <f t="shared" si="3"/>
        <v>100</v>
      </c>
      <c r="C32" s="81">
        <f t="shared" si="3"/>
        <v>80</v>
      </c>
      <c r="D32" s="81">
        <f t="shared" si="3"/>
        <v>88</v>
      </c>
      <c r="E32" s="81">
        <f t="shared" si="3"/>
        <v>0</v>
      </c>
      <c r="F32" s="81">
        <f t="shared" si="3"/>
        <v>0</v>
      </c>
      <c r="G32" s="81">
        <f t="shared" si="3"/>
        <v>28.000000000000004</v>
      </c>
    </row>
    <row r="33" spans="1:7" ht="16" thickBot="1" x14ac:dyDescent="0.25">
      <c r="A33" s="93" t="s">
        <v>6</v>
      </c>
      <c r="B33" s="43"/>
      <c r="C33" s="43"/>
      <c r="D33" s="43"/>
      <c r="E33" s="43"/>
      <c r="F33" s="43"/>
      <c r="G33" s="49">
        <f>_xlfn.T.TEST(G29:G32,E29:E32,1,1)</f>
        <v>1.6945298856634729E-3</v>
      </c>
    </row>
    <row r="35" spans="1:7" x14ac:dyDescent="0.2">
      <c r="A35" s="102" t="s">
        <v>106</v>
      </c>
      <c r="G35" s="102" t="s">
        <v>105</v>
      </c>
    </row>
    <row r="53" spans="1:1" x14ac:dyDescent="0.2">
      <c r="A53" s="102" t="s">
        <v>106</v>
      </c>
    </row>
    <row r="71" spans="1:8" x14ac:dyDescent="0.2">
      <c r="A71" t="s">
        <v>108</v>
      </c>
      <c r="H71" t="s">
        <v>109</v>
      </c>
    </row>
    <row r="103" spans="1:12" x14ac:dyDescent="0.2">
      <c r="A103" t="s">
        <v>23</v>
      </c>
    </row>
    <row r="104" spans="1:12" ht="16" thickBot="1" x14ac:dyDescent="0.25"/>
    <row r="105" spans="1:12" x14ac:dyDescent="0.2">
      <c r="A105" s="94" t="s">
        <v>25</v>
      </c>
      <c r="B105" s="107" t="s">
        <v>12</v>
      </c>
      <c r="C105" s="107"/>
      <c r="D105" s="107"/>
      <c r="E105" s="107" t="s">
        <v>13</v>
      </c>
      <c r="F105" s="107"/>
      <c r="G105" s="107"/>
      <c r="H105" s="107" t="s">
        <v>14</v>
      </c>
      <c r="I105" s="107"/>
      <c r="J105" s="114"/>
      <c r="K105" s="61" t="s">
        <v>20</v>
      </c>
      <c r="L105" s="62" t="s">
        <v>21</v>
      </c>
    </row>
    <row r="106" spans="1:12" x14ac:dyDescent="0.2">
      <c r="A106" s="41"/>
      <c r="B106" s="33" t="s">
        <v>15</v>
      </c>
      <c r="C106" s="33" t="s">
        <v>16</v>
      </c>
      <c r="D106" s="33" t="s">
        <v>17</v>
      </c>
      <c r="E106" s="33" t="s">
        <v>15</v>
      </c>
      <c r="F106" s="33" t="s">
        <v>16</v>
      </c>
      <c r="G106" s="33" t="s">
        <v>17</v>
      </c>
      <c r="H106" s="33" t="s">
        <v>15</v>
      </c>
      <c r="I106" s="33" t="s">
        <v>16</v>
      </c>
      <c r="J106" s="58" t="s">
        <v>17</v>
      </c>
      <c r="K106" s="41"/>
      <c r="L106" s="40"/>
    </row>
    <row r="107" spans="1:12" ht="16" x14ac:dyDescent="0.2">
      <c r="A107" s="41" t="s">
        <v>9</v>
      </c>
      <c r="B107" s="51">
        <v>0.995668</v>
      </c>
      <c r="C107" s="51">
        <v>1.0002530000000001</v>
      </c>
      <c r="D107" s="51">
        <v>1.001215</v>
      </c>
      <c r="E107" s="51">
        <v>1.395289</v>
      </c>
      <c r="F107" s="51">
        <v>1.7380089999999999</v>
      </c>
      <c r="G107" s="51">
        <v>0.95763799999999999</v>
      </c>
      <c r="H107" s="51">
        <v>1.2520849999999999</v>
      </c>
      <c r="I107" s="51">
        <v>1.052422</v>
      </c>
      <c r="J107" s="59">
        <v>0.90866100000000005</v>
      </c>
      <c r="K107" s="41">
        <f>_xlfn.T.TEST(E107:G107,B107:D107,2,1)</f>
        <v>0.24835649273691007</v>
      </c>
      <c r="L107" s="40">
        <f>_xlfn.T.TEST(F107:H107,C107:E107,2,1)</f>
        <v>0.57743026062475766</v>
      </c>
    </row>
    <row r="108" spans="1:12" ht="16" x14ac:dyDescent="0.2">
      <c r="A108" s="41" t="s">
        <v>10</v>
      </c>
      <c r="B108" s="51">
        <v>17.646840000000001</v>
      </c>
      <c r="C108" s="51">
        <v>20.927230000000002</v>
      </c>
      <c r="D108" s="51">
        <v>14.33107</v>
      </c>
      <c r="E108" s="51">
        <v>18.670439999999999</v>
      </c>
      <c r="F108" s="51">
        <v>20.378450000000001</v>
      </c>
      <c r="G108" s="51">
        <v>14.36605</v>
      </c>
      <c r="H108" s="51">
        <v>11.5441</v>
      </c>
      <c r="I108" s="51">
        <v>10.977180000000001</v>
      </c>
      <c r="J108" s="59">
        <v>6.706772</v>
      </c>
      <c r="K108" s="41">
        <f t="shared" ref="K108:K109" si="4">_xlfn.T.TEST(E108:G108,B108:D108,2,1)</f>
        <v>0.74669148210234026</v>
      </c>
      <c r="L108" s="46">
        <f>_xlfn.T.TEST(H108:J108,B108:D108,2,1)</f>
        <v>1.9504983954588342E-2</v>
      </c>
    </row>
    <row r="109" spans="1:12" ht="17" thickBot="1" x14ac:dyDescent="0.25">
      <c r="A109" s="47" t="s">
        <v>11</v>
      </c>
      <c r="B109" s="55">
        <v>19.504049999999999</v>
      </c>
      <c r="C109" s="55">
        <v>17.481010000000001</v>
      </c>
      <c r="D109" s="55">
        <v>10.37622</v>
      </c>
      <c r="E109" s="55">
        <v>19.086739999999999</v>
      </c>
      <c r="F109" s="55">
        <v>19.350860000000001</v>
      </c>
      <c r="G109" s="55">
        <v>12.91672</v>
      </c>
      <c r="H109" s="55">
        <v>12.50432</v>
      </c>
      <c r="I109" s="55">
        <v>8.9201739999999994</v>
      </c>
      <c r="J109" s="60">
        <v>11.07039</v>
      </c>
      <c r="K109" s="97">
        <f t="shared" si="4"/>
        <v>0.27547476047355268</v>
      </c>
      <c r="L109" s="96">
        <f>_xlfn.T.TEST(H109:J109,B109:D109,2,1)</f>
        <v>0.22534913919210686</v>
      </c>
    </row>
    <row r="112" spans="1:12" ht="16" thickBot="1" x14ac:dyDescent="0.25">
      <c r="A112" s="99" t="s">
        <v>24</v>
      </c>
    </row>
    <row r="113" spans="1:12" x14ac:dyDescent="0.2">
      <c r="A113" s="29"/>
      <c r="B113" s="107" t="s">
        <v>12</v>
      </c>
      <c r="C113" s="107"/>
      <c r="D113" s="107"/>
      <c r="E113" s="107" t="s">
        <v>13</v>
      </c>
      <c r="F113" s="107"/>
      <c r="G113" s="107"/>
      <c r="H113" s="107" t="s">
        <v>14</v>
      </c>
      <c r="I113" s="107"/>
      <c r="J113" s="114"/>
      <c r="K113" s="61" t="s">
        <v>20</v>
      </c>
      <c r="L113" s="62" t="s">
        <v>21</v>
      </c>
    </row>
    <row r="114" spans="1:12" x14ac:dyDescent="0.2">
      <c r="A114" s="41"/>
      <c r="B114" s="33" t="s">
        <v>15</v>
      </c>
      <c r="C114" s="33" t="s">
        <v>16</v>
      </c>
      <c r="D114" s="33" t="s">
        <v>17</v>
      </c>
      <c r="E114" s="33" t="s">
        <v>15</v>
      </c>
      <c r="F114" s="33" t="s">
        <v>16</v>
      </c>
      <c r="G114" s="33" t="s">
        <v>17</v>
      </c>
      <c r="H114" s="33" t="s">
        <v>15</v>
      </c>
      <c r="I114" s="33" t="s">
        <v>16</v>
      </c>
      <c r="J114" s="58" t="s">
        <v>17</v>
      </c>
      <c r="K114" s="41"/>
      <c r="L114" s="40"/>
    </row>
    <row r="115" spans="1:12" ht="16" x14ac:dyDescent="0.2">
      <c r="A115" s="41" t="s">
        <v>9</v>
      </c>
      <c r="B115" s="51">
        <v>0.99564900000000001</v>
      </c>
      <c r="C115" s="51">
        <v>0.99963299999999999</v>
      </c>
      <c r="D115" s="51">
        <v>0.99939999999999996</v>
      </c>
      <c r="E115" s="51">
        <v>0.95744600000000002</v>
      </c>
      <c r="F115" s="51">
        <v>0.90651099999999996</v>
      </c>
      <c r="G115" s="51">
        <v>0.72842799999999996</v>
      </c>
      <c r="H115" s="51">
        <v>0.86189400000000005</v>
      </c>
      <c r="I115" s="51">
        <v>0.55862100000000003</v>
      </c>
      <c r="J115" s="59">
        <v>0.75778800000000002</v>
      </c>
      <c r="K115" s="63">
        <f>_xlfn.T.TEST(E115:G115,B115:D115,2,1)</f>
        <v>0.19648360064769821</v>
      </c>
      <c r="L115" s="98">
        <f>_xlfn.T.TEST(F115:H115,C115:E115,2,1)</f>
        <v>0.12138329557728111</v>
      </c>
    </row>
    <row r="116" spans="1:12" ht="16" x14ac:dyDescent="0.2">
      <c r="A116" s="41" t="s">
        <v>10</v>
      </c>
      <c r="B116" s="51">
        <v>4.1107019999999999</v>
      </c>
      <c r="C116" s="51">
        <v>4.091119</v>
      </c>
      <c r="D116" s="51">
        <v>3.8651019999999998</v>
      </c>
      <c r="E116" s="51">
        <v>4.7232000000000003</v>
      </c>
      <c r="F116" s="51">
        <v>3.732008</v>
      </c>
      <c r="G116" s="51">
        <v>3.2977789999999998</v>
      </c>
      <c r="H116" s="51">
        <v>2.7355209999999999</v>
      </c>
      <c r="I116" s="51">
        <v>2.5325959999999998</v>
      </c>
      <c r="J116" s="59">
        <v>1.58087</v>
      </c>
      <c r="K116" s="63">
        <f t="shared" ref="K116:K117" si="5">_xlfn.T.TEST(E116:G116,B116:D116,2,1)</f>
        <v>0.80056637492682647</v>
      </c>
      <c r="L116" s="46">
        <f>_xlfn.T.TEST(H116:J116,B116:D116,2,1)</f>
        <v>2.4531445752520045E-2</v>
      </c>
    </row>
    <row r="117" spans="1:12" ht="17" thickBot="1" x14ac:dyDescent="0.25">
      <c r="A117" s="47" t="s">
        <v>11</v>
      </c>
      <c r="B117" s="55">
        <v>3.1218520000000001</v>
      </c>
      <c r="C117" s="55">
        <v>1.7068140000000001</v>
      </c>
      <c r="D117" s="55">
        <v>1.305647</v>
      </c>
      <c r="E117" s="55">
        <v>2.759922</v>
      </c>
      <c r="F117" s="55">
        <v>2.2885409999999999</v>
      </c>
      <c r="G117" s="55">
        <v>2.3830209999999998</v>
      </c>
      <c r="H117" s="55">
        <v>1.6208979999999999</v>
      </c>
      <c r="I117" s="55">
        <v>0.99302699999999999</v>
      </c>
      <c r="J117" s="60">
        <v>1.1625719999999999</v>
      </c>
      <c r="K117" s="97">
        <f t="shared" si="5"/>
        <v>0.41342317258043049</v>
      </c>
      <c r="L117" s="96">
        <f>_xlfn.T.TEST(H117:J117,B117:D117,2,1)</f>
        <v>0.18396964200560639</v>
      </c>
    </row>
    <row r="120" spans="1:12" ht="16" thickBot="1" x14ac:dyDescent="0.25">
      <c r="A120" t="s">
        <v>26</v>
      </c>
    </row>
    <row r="121" spans="1:12" x14ac:dyDescent="0.2">
      <c r="A121" s="35"/>
      <c r="B121" s="107" t="s">
        <v>12</v>
      </c>
      <c r="C121" s="107"/>
      <c r="D121" s="107"/>
      <c r="E121" s="107" t="s">
        <v>13</v>
      </c>
      <c r="F121" s="107"/>
      <c r="G121" s="107"/>
      <c r="H121" s="107" t="s">
        <v>14</v>
      </c>
      <c r="I121" s="107"/>
      <c r="J121" s="107"/>
      <c r="K121" s="65" t="s">
        <v>20</v>
      </c>
      <c r="L121" s="62" t="s">
        <v>21</v>
      </c>
    </row>
    <row r="122" spans="1:12" x14ac:dyDescent="0.2">
      <c r="A122" s="41"/>
      <c r="B122" s="33" t="s">
        <v>15</v>
      </c>
      <c r="C122" s="33" t="s">
        <v>16</v>
      </c>
      <c r="D122" s="33" t="s">
        <v>17</v>
      </c>
      <c r="E122" s="33" t="s">
        <v>15</v>
      </c>
      <c r="F122" s="33" t="s">
        <v>16</v>
      </c>
      <c r="G122" s="33" t="s">
        <v>17</v>
      </c>
      <c r="H122" s="33" t="s">
        <v>15</v>
      </c>
      <c r="I122" s="33" t="s">
        <v>16</v>
      </c>
      <c r="J122" s="33" t="s">
        <v>17</v>
      </c>
      <c r="K122" s="32"/>
      <c r="L122" s="40"/>
    </row>
    <row r="123" spans="1:12" ht="16" x14ac:dyDescent="0.2">
      <c r="A123" s="41" t="s">
        <v>9</v>
      </c>
      <c r="B123" s="51">
        <v>1.0020249999999999</v>
      </c>
      <c r="C123" s="51">
        <v>1.021698</v>
      </c>
      <c r="D123" s="51">
        <v>1.003312</v>
      </c>
      <c r="E123" s="51">
        <v>1.340722</v>
      </c>
      <c r="F123" s="51">
        <v>1.900452</v>
      </c>
      <c r="G123" s="51">
        <v>1.2627090000000001</v>
      </c>
      <c r="H123" s="51">
        <v>0.78123500000000001</v>
      </c>
      <c r="I123" s="51">
        <v>1.402039</v>
      </c>
      <c r="J123" s="51">
        <v>0.21843299999999999</v>
      </c>
      <c r="K123" s="52">
        <f>_xlfn.T.TEST(E123:G123,B123:D123,2,1)</f>
        <v>0.12712320086297324</v>
      </c>
      <c r="L123" s="98">
        <f>_xlfn.T.TEST(F123:H123,C123:E123,2,1)</f>
        <v>0.68879870539252419</v>
      </c>
    </row>
    <row r="124" spans="1:12" ht="16" x14ac:dyDescent="0.2">
      <c r="A124" s="41" t="s">
        <v>10</v>
      </c>
      <c r="B124" s="51">
        <v>5.3854410000000001</v>
      </c>
      <c r="C124" s="51">
        <v>6.7584350000000004</v>
      </c>
      <c r="D124" s="51">
        <v>4.6990290000000003</v>
      </c>
      <c r="E124" s="51">
        <v>6.2471670000000001</v>
      </c>
      <c r="F124" s="51">
        <v>7.4654530000000001</v>
      </c>
      <c r="G124" s="51">
        <v>5.1712639999999999</v>
      </c>
      <c r="H124" s="51">
        <v>5.989687</v>
      </c>
      <c r="I124" s="51">
        <v>7.0633910000000002</v>
      </c>
      <c r="J124" s="51">
        <v>4.5029500000000002</v>
      </c>
      <c r="K124" s="52">
        <f t="shared" ref="K124:K125" si="6">_xlfn.T.TEST(E124:G124,B124:D124,2,1)</f>
        <v>2.6598294223530047E-2</v>
      </c>
      <c r="L124" s="98">
        <f>_xlfn.T.TEST(H124:J124,B124:D124,2,1)</f>
        <v>0.41572316864978265</v>
      </c>
    </row>
    <row r="125" spans="1:12" ht="17" thickBot="1" x14ac:dyDescent="0.25">
      <c r="A125" s="47" t="s">
        <v>11</v>
      </c>
      <c r="B125" s="55">
        <v>5.7672129999999999</v>
      </c>
      <c r="C125" s="55">
        <v>6.2370599999999996</v>
      </c>
      <c r="D125" s="55">
        <v>4.4992859999999997</v>
      </c>
      <c r="E125" s="55">
        <v>7.8085170000000002</v>
      </c>
      <c r="F125" s="55">
        <v>8.5425360000000001</v>
      </c>
      <c r="G125" s="55">
        <v>6.4523650000000004</v>
      </c>
      <c r="H125" s="55">
        <v>4.8559229999999998</v>
      </c>
      <c r="I125" s="55">
        <v>4.6515500000000003</v>
      </c>
      <c r="J125" s="55">
        <v>3.9949270000000001</v>
      </c>
      <c r="K125" s="95">
        <f t="shared" si="6"/>
        <v>2.5320883542385123E-3</v>
      </c>
      <c r="L125" s="96">
        <f>_xlfn.T.TEST(H125:J125,B125:D125,2,1)</f>
        <v>8.6607585945126186E-2</v>
      </c>
    </row>
    <row r="128" spans="1:12" ht="16" thickBot="1" x14ac:dyDescent="0.25">
      <c r="A128" t="s">
        <v>27</v>
      </c>
    </row>
    <row r="129" spans="1:12" x14ac:dyDescent="0.2">
      <c r="A129" s="35"/>
      <c r="B129" s="107" t="s">
        <v>12</v>
      </c>
      <c r="C129" s="107"/>
      <c r="D129" s="107"/>
      <c r="E129" s="107" t="s">
        <v>13</v>
      </c>
      <c r="F129" s="107"/>
      <c r="G129" s="107"/>
      <c r="H129" s="107" t="s">
        <v>14</v>
      </c>
      <c r="I129" s="107"/>
      <c r="J129" s="107"/>
      <c r="K129" s="65" t="s">
        <v>20</v>
      </c>
      <c r="L129" s="62" t="s">
        <v>21</v>
      </c>
    </row>
    <row r="130" spans="1:12" x14ac:dyDescent="0.2">
      <c r="A130" s="41"/>
      <c r="B130" s="33" t="s">
        <v>15</v>
      </c>
      <c r="C130" s="33" t="s">
        <v>16</v>
      </c>
      <c r="D130" s="33" t="s">
        <v>17</v>
      </c>
      <c r="E130" s="33" t="s">
        <v>15</v>
      </c>
      <c r="F130" s="33" t="s">
        <v>16</v>
      </c>
      <c r="G130" s="33" t="s">
        <v>17</v>
      </c>
      <c r="H130" s="33" t="s">
        <v>15</v>
      </c>
      <c r="I130" s="33" t="s">
        <v>16</v>
      </c>
      <c r="J130" s="33" t="s">
        <v>17</v>
      </c>
      <c r="K130" s="32"/>
      <c r="L130" s="40"/>
    </row>
    <row r="131" spans="1:12" ht="16" x14ac:dyDescent="0.2">
      <c r="A131" s="41" t="s">
        <v>9</v>
      </c>
      <c r="B131" s="51">
        <v>0.99493600000000004</v>
      </c>
      <c r="C131" s="51">
        <v>0.99984799999999996</v>
      </c>
      <c r="D131" s="51">
        <v>1.000562</v>
      </c>
      <c r="E131" s="51">
        <v>0.91550399999999998</v>
      </c>
      <c r="F131" s="51">
        <v>0.75627100000000003</v>
      </c>
      <c r="G131" s="51">
        <v>0.57691999999999999</v>
      </c>
      <c r="H131" s="51">
        <v>0.79799399999999998</v>
      </c>
      <c r="I131" s="51">
        <v>0.89832100000000004</v>
      </c>
      <c r="J131" s="51">
        <v>0.72550199999999998</v>
      </c>
      <c r="K131" s="32">
        <f>_xlfn.T.TEST(E131:G131,B131:D131,2,1)</f>
        <v>0.12928712613857252</v>
      </c>
      <c r="L131" s="98">
        <f>_xlfn.T.TEST(F131:H131,C131:E131,2,1)</f>
        <v>9.8567872052455763E-2</v>
      </c>
    </row>
    <row r="132" spans="1:12" ht="16" x14ac:dyDescent="0.2">
      <c r="A132" s="41" t="s">
        <v>10</v>
      </c>
      <c r="B132" s="51">
        <v>17.91394</v>
      </c>
      <c r="C132" s="51">
        <v>18.549140000000001</v>
      </c>
      <c r="D132" s="51">
        <v>16.847570000000001</v>
      </c>
      <c r="E132" s="51">
        <v>18.303339999999999</v>
      </c>
      <c r="F132" s="51">
        <v>16.59891</v>
      </c>
      <c r="G132" s="51">
        <v>15.62637</v>
      </c>
      <c r="H132" s="51">
        <v>13.15513</v>
      </c>
      <c r="I132" s="51">
        <v>14.764760000000001</v>
      </c>
      <c r="J132" s="51">
        <v>12.303089999999999</v>
      </c>
      <c r="K132" s="32">
        <f t="shared" ref="K132:K133" si="7">_xlfn.T.TEST(E132:G132,B132:D132,2,1)</f>
        <v>0.31174709201941164</v>
      </c>
      <c r="L132" s="46">
        <f>_xlfn.T.TEST(H132:J132,B132:D132,2,1)</f>
        <v>4.5609052952474138E-3</v>
      </c>
    </row>
    <row r="133" spans="1:12" ht="17" thickBot="1" x14ac:dyDescent="0.25">
      <c r="A133" s="47" t="s">
        <v>11</v>
      </c>
      <c r="B133" s="55">
        <v>6.2921649999999998</v>
      </c>
      <c r="C133" s="55">
        <v>5.6087619999999996</v>
      </c>
      <c r="D133" s="55">
        <v>5.4119570000000001</v>
      </c>
      <c r="E133" s="55">
        <v>4.8704200000000002</v>
      </c>
      <c r="F133" s="55">
        <v>5.2352109999999996</v>
      </c>
      <c r="G133" s="55">
        <v>4.9067639999999999</v>
      </c>
      <c r="H133" s="55">
        <v>4.2641309999999999</v>
      </c>
      <c r="I133" s="55">
        <v>4.3352940000000002</v>
      </c>
      <c r="J133" s="55">
        <v>4.3091949999999999</v>
      </c>
      <c r="K133" s="95">
        <f t="shared" si="7"/>
        <v>0.14552303640024955</v>
      </c>
      <c r="L133" s="49">
        <f>_xlfn.T.TEST(H133:J133,B133:D133,2,1)</f>
        <v>3.5510263557595262E-2</v>
      </c>
    </row>
  </sheetData>
  <mergeCells count="20">
    <mergeCell ref="B2:D2"/>
    <mergeCell ref="E2:G2"/>
    <mergeCell ref="B9:D9"/>
    <mergeCell ref="E9:G9"/>
    <mergeCell ref="B20:D20"/>
    <mergeCell ref="E20:G20"/>
    <mergeCell ref="B27:D27"/>
    <mergeCell ref="E27:G27"/>
    <mergeCell ref="B105:D105"/>
    <mergeCell ref="E105:G105"/>
    <mergeCell ref="H105:J105"/>
    <mergeCell ref="B129:D129"/>
    <mergeCell ref="E129:G129"/>
    <mergeCell ref="H129:J129"/>
    <mergeCell ref="B113:D113"/>
    <mergeCell ref="E113:G113"/>
    <mergeCell ref="H113:J113"/>
    <mergeCell ref="B121:D121"/>
    <mergeCell ref="E121:G121"/>
    <mergeCell ref="H121:J121"/>
  </mergeCells>
  <phoneticPr fontId="10" type="noConversion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9E0B41-4337-9442-8167-C76B326431CF}">
  <dimension ref="A2"/>
  <sheetViews>
    <sheetView tabSelected="1" workbookViewId="0">
      <selection activeCell="M36" sqref="M36"/>
    </sheetView>
  </sheetViews>
  <sheetFormatPr baseColWidth="10" defaultRowHeight="15" x14ac:dyDescent="0.2"/>
  <sheetData>
    <row r="2" spans="1:1" x14ac:dyDescent="0.2">
      <c r="A2" t="s">
        <v>107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Fig 1</vt:lpstr>
      <vt:lpstr>Fig 3</vt:lpstr>
      <vt:lpstr>Fig 4</vt:lpstr>
      <vt:lpstr>Fig 5</vt:lpstr>
      <vt:lpstr>Fig S2</vt:lpstr>
      <vt:lpstr>Fig S4</vt:lpstr>
      <vt:lpstr>Fig S6</vt:lpstr>
      <vt:lpstr>Fig S7</vt:lpstr>
      <vt:lpstr>Fig S8</vt:lpstr>
      <vt:lpstr>Fig S9</vt:lpstr>
      <vt:lpstr>Fig S10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shi</dc:creator>
  <cp:lastModifiedBy>Pengcheng Wang</cp:lastModifiedBy>
  <dcterms:created xsi:type="dcterms:W3CDTF">2019-06-27T06:31:08Z</dcterms:created>
  <dcterms:modified xsi:type="dcterms:W3CDTF">2019-12-27T13:31:38Z</dcterms:modified>
</cp:coreProperties>
</file>