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filterPrivacy="1"/>
  <xr:revisionPtr revIDLastSave="0" documentId="13_ncr:1_{8C750EFE-7C11-447E-9CC4-70D2D787221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upplementary Data Set 1" sheetId="11" r:id="rId1"/>
    <sheet name="Supplementary Data Set 2" sheetId="13" r:id="rId2"/>
    <sheet name="Supplementary Data Set 3" sheetId="12" r:id="rId3"/>
    <sheet name="Supplementary Data Set 4" sheetId="10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1" i="11" l="1"/>
  <c r="C71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9" i="11"/>
  <c r="F60" i="11"/>
  <c r="F61" i="11"/>
  <c r="F62" i="11"/>
  <c r="F63" i="11"/>
  <c r="F64" i="11"/>
  <c r="F65" i="11"/>
  <c r="F67" i="11"/>
  <c r="F68" i="11"/>
  <c r="F69" i="11"/>
  <c r="F70" i="11"/>
  <c r="F71" i="11"/>
  <c r="O13" i="11"/>
  <c r="O16" i="11"/>
  <c r="G36" i="13"/>
  <c r="H36" i="13"/>
  <c r="O14" i="13"/>
  <c r="C29" i="12"/>
  <c r="D29" i="12"/>
  <c r="G6" i="12"/>
  <c r="O15" i="13"/>
  <c r="B36" i="13"/>
  <c r="C36" i="13"/>
  <c r="F16" i="13"/>
  <c r="F17" i="13"/>
  <c r="F18" i="13"/>
  <c r="F19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O13" i="13"/>
  <c r="P13" i="13"/>
  <c r="P22" i="13"/>
  <c r="O25" i="11"/>
  <c r="P25" i="11"/>
  <c r="P13" i="11"/>
  <c r="P16" i="11"/>
  <c r="G71" i="11"/>
  <c r="H71" i="11"/>
  <c r="O14" i="11"/>
  <c r="O15" i="11"/>
  <c r="P14" i="11"/>
  <c r="H6" i="12"/>
  <c r="P15" i="11"/>
  <c r="P14" i="13"/>
  <c r="P15" i="13"/>
  <c r="O22" i="13"/>
  <c r="O24" i="11"/>
  <c r="P24" i="11"/>
  <c r="E37" i="13"/>
  <c r="D37" i="13"/>
  <c r="C37" i="13"/>
  <c r="B37" i="13"/>
  <c r="F12" i="13"/>
  <c r="F13" i="13"/>
  <c r="F14" i="13"/>
  <c r="F15" i="13"/>
  <c r="F37" i="13"/>
  <c r="C54" i="12"/>
  <c r="D54" i="12"/>
  <c r="G34" i="12"/>
  <c r="B44" i="13"/>
  <c r="C44" i="13"/>
  <c r="F41" i="13"/>
  <c r="F42" i="13"/>
  <c r="F43" i="13"/>
  <c r="F44" i="13"/>
  <c r="O41" i="13"/>
  <c r="O12" i="13"/>
  <c r="B98" i="11"/>
  <c r="C98" i="11"/>
  <c r="F88" i="11"/>
  <c r="F89" i="11"/>
  <c r="F90" i="11"/>
  <c r="F91" i="11"/>
  <c r="F92" i="11"/>
  <c r="F93" i="11"/>
  <c r="F94" i="11"/>
  <c r="F95" i="11"/>
  <c r="F96" i="11"/>
  <c r="F97" i="11"/>
  <c r="F98" i="11"/>
  <c r="O88" i="11"/>
  <c r="B84" i="11"/>
  <c r="C84" i="11"/>
  <c r="F76" i="11"/>
  <c r="F77" i="11"/>
  <c r="F78" i="11"/>
  <c r="F79" i="11"/>
  <c r="F80" i="11"/>
  <c r="F81" i="11"/>
  <c r="F82" i="11"/>
  <c r="F83" i="11"/>
  <c r="F84" i="11"/>
  <c r="O76" i="11"/>
  <c r="B72" i="11"/>
  <c r="C72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72" i="11"/>
  <c r="O12" i="11"/>
  <c r="H16" i="10"/>
  <c r="H27" i="10"/>
  <c r="N10" i="10"/>
  <c r="N12" i="10"/>
  <c r="N14" i="10"/>
  <c r="B54" i="12"/>
  <c r="H34" i="12"/>
  <c r="I27" i="10"/>
  <c r="H26" i="10"/>
  <c r="I26" i="10"/>
  <c r="H25" i="10"/>
  <c r="I25" i="10"/>
  <c r="H24" i="10"/>
  <c r="I24" i="10"/>
  <c r="H23" i="10"/>
  <c r="I23" i="10"/>
  <c r="H22" i="10"/>
  <c r="I22" i="10"/>
  <c r="H21" i="10"/>
  <c r="I21" i="10"/>
  <c r="H17" i="10"/>
  <c r="I17" i="10"/>
  <c r="I16" i="10"/>
  <c r="H15" i="10"/>
  <c r="I15" i="10"/>
  <c r="H14" i="10"/>
  <c r="I14" i="10"/>
  <c r="H13" i="10"/>
  <c r="I13" i="10"/>
  <c r="H12" i="10"/>
  <c r="I12" i="10"/>
  <c r="H11" i="10"/>
  <c r="I11" i="10"/>
  <c r="E98" i="11"/>
  <c r="D98" i="11"/>
  <c r="E84" i="11"/>
  <c r="D84" i="11"/>
  <c r="E44" i="13"/>
  <c r="D44" i="13"/>
  <c r="P41" i="13"/>
  <c r="P88" i="11"/>
  <c r="B29" i="12"/>
  <c r="D36" i="13"/>
  <c r="E36" i="13"/>
  <c r="P12" i="13"/>
  <c r="E71" i="11"/>
  <c r="D71" i="11"/>
  <c r="E72" i="11"/>
  <c r="D72" i="11"/>
  <c r="P76" i="11"/>
  <c r="P12" i="11"/>
</calcChain>
</file>

<file path=xl/sharedStrings.xml><?xml version="1.0" encoding="utf-8"?>
<sst xmlns="http://schemas.openxmlformats.org/spreadsheetml/2006/main" count="432" uniqueCount="120">
  <si>
    <t>day 3</t>
  </si>
  <si>
    <t>day 2</t>
  </si>
  <si>
    <t>R♂</t>
  </si>
  <si>
    <t>R♀</t>
  </si>
  <si>
    <t>WT♂</t>
  </si>
  <si>
    <t>WT♀</t>
  </si>
  <si>
    <t>Pupae</t>
  </si>
  <si>
    <t>Glossary</t>
  </si>
  <si>
    <t>Phenotype</t>
  </si>
  <si>
    <t>Genotypes</t>
  </si>
  <si>
    <t>R = dsRed phenotype</t>
  </si>
  <si>
    <t>R</t>
  </si>
  <si>
    <t>r1 = resistance allele, preserves target gene function</t>
  </si>
  <si>
    <t>r2 = resistance allele, disrupts target gene function</t>
  </si>
  <si>
    <t>WT</t>
  </si>
  <si>
    <t>r2/r2</t>
  </si>
  <si>
    <t>WT = wild type</t>
  </si>
  <si>
    <t>♀ = female</t>
  </si>
  <si>
    <t>♂ = male</t>
  </si>
  <si>
    <t>all listed progeny are derived from a single gene drive insect</t>
  </si>
  <si>
    <t>Not Viable</t>
  </si>
  <si>
    <t>D/D, D/r2, D/WT</t>
  </si>
  <si>
    <t>r2/WT, WT/WT</t>
  </si>
  <si>
    <t>Rate</t>
  </si>
  <si>
    <t>p-value</t>
  </si>
  <si>
    <t>Comparison</t>
  </si>
  <si>
    <t>Insect</t>
  </si>
  <si>
    <t>Total</t>
  </si>
  <si>
    <t>Drive Inheritance Rate</t>
  </si>
  <si>
    <t>&lt;0.0001***</t>
  </si>
  <si>
    <t>Drive inheritance compared to Mendelian expectation</t>
  </si>
  <si>
    <t>+ = wild type allele</t>
  </si>
  <si>
    <t>Eggs</t>
  </si>
  <si>
    <t>Progeny of D/+ females with one copy of Cas9 (from crosses between D/D males and Cas9 homozygote females) and +/+ males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</si>
  <si>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</si>
  <si>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</si>
  <si>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</si>
  <si>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</si>
  <si>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</si>
  <si>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</si>
  <si>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</si>
  <si>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</si>
  <si>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</si>
  <si>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</si>
  <si>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</si>
  <si>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</si>
  <si>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</si>
  <si>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</si>
  <si>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</si>
  <si>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</si>
  <si>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</si>
  <si>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</si>
  <si>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</si>
  <si>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</si>
  <si>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</si>
  <si>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Progeny of D/r2 females with one copy of Cas9 (which were progeny of the above cross) and +/+ males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</si>
  <si>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</si>
  <si>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</si>
  <si>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</si>
  <si>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</si>
  <si>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</si>
  <si>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</si>
  <si>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</si>
  <si>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</si>
  <si>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</si>
  <si>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N/A</t>
  </si>
  <si>
    <t>#31</t>
  </si>
  <si>
    <t>#32</t>
  </si>
  <si>
    <t>#33</t>
  </si>
  <si>
    <t>#34</t>
  </si>
  <si>
    <t>#35</t>
  </si>
  <si>
    <t>#36</t>
  </si>
  <si>
    <t>#37</t>
  </si>
  <si>
    <t>#38</t>
  </si>
  <si>
    <t>total</t>
  </si>
  <si>
    <t>subtotal with egg count</t>
  </si>
  <si>
    <t>Progeny of D/+ males with one copy of Cas9 (from crosses between D/D males and Cas9 homozygote females) and +/+ females</t>
  </si>
  <si>
    <t>Egg-to-Pupae Survival</t>
  </si>
  <si>
    <t>Egg-to-Pupae Survival Relative to Wild-Type</t>
  </si>
  <si>
    <t>Drive Inheritance Rate Among Individuals with Egg Counts</t>
  </si>
  <si>
    <t>Egg-to-Pupae Survival Compared to Wild-Type</t>
  </si>
  <si>
    <t>Expected Egg-to-Pupae Survival Relative to Wild-Type</t>
  </si>
  <si>
    <t>Progeny of D/r2 males with two copies of Cas9 and +/+ females</t>
  </si>
  <si>
    <t>Progeny of D/+ females with two copies of Cas9 and +/+ males</t>
  </si>
  <si>
    <t>Drive inheritance compared to progeny of D/+ females with one copy of Cas9</t>
  </si>
  <si>
    <t>0.0273*</t>
  </si>
  <si>
    <t>Generation</t>
  </si>
  <si>
    <t>%Red</t>
  </si>
  <si>
    <t>Cage 1</t>
  </si>
  <si>
    <t>Cage 2</t>
  </si>
  <si>
    <r>
      <t xml:space="preserve">R </t>
    </r>
    <r>
      <rPr>
        <sz val="12"/>
        <color theme="1"/>
        <rFont val="Times New Roman"/>
        <family val="1"/>
      </rPr>
      <t>any</t>
    </r>
  </si>
  <si>
    <r>
      <t xml:space="preserve">WT </t>
    </r>
    <r>
      <rPr>
        <sz val="12"/>
        <color theme="1"/>
        <rFont val="Times New Roman"/>
        <family val="1"/>
      </rPr>
      <t>any</t>
    </r>
  </si>
  <si>
    <t>Progeny of +/+ (w1118) females and +/+ males</t>
  </si>
  <si>
    <t>Adults</t>
  </si>
  <si>
    <t>pupae survival compared to line without Cas9</t>
  </si>
  <si>
    <t>D =  drive allele, with Cas9 and dsRed</t>
  </si>
  <si>
    <t>Calculation of the upper bound of the r1 resistance allele formation rate</t>
  </si>
  <si>
    <t>Number of individuals in both cages when the drive reached all individuals</t>
  </si>
  <si>
    <t>Number of individuals observed without a drive allele</t>
  </si>
  <si>
    <t>(Modeling indicates that this final r1 frequency would be acheived if approximately 0.0004 of alleles were converted to r1 alleles instead of being disrupted)</t>
  </si>
  <si>
    <t>(This represents a likely upper bound in the final frequency of r1 resistance alleles)</t>
  </si>
  <si>
    <t>Final r1 resistance allele frequency that would result in an observation of at least one r1 allele (in an individual without any drive allele) in over 5% of cases</t>
  </si>
  <si>
    <t>Approximate fraction of individuals that are not drive homozygote at the first generation where the drive reaches all individuals (according to our modeling of an idealized TARE drive)</t>
  </si>
  <si>
    <t>Estimated number of individuals that are not drive heterozygotes based on our data and our model</t>
  </si>
  <si>
    <t>Note: w1118 egg-to-pupae viability data is also included as a control in the study "Resistance is futile: A CRISPR homing gene drive targeting a haplolethal gene"</t>
  </si>
  <si>
    <t>*</t>
  </si>
  <si>
    <t>*It is likely that some eggs and pupae were hidden and not counted in these vials, but our general conclusions are unaffected</t>
  </si>
  <si>
    <t>Progeny of Cas9 homozygote females and males</t>
  </si>
  <si>
    <t>SEM</t>
  </si>
  <si>
    <t>Alternate Analysis (linear regression with binomial model)</t>
  </si>
  <si>
    <t xml:space="preserve">Drive Inheritance </t>
  </si>
  <si>
    <t>Drive Inheritance Among Individuals with Egg Counts</t>
  </si>
  <si>
    <t xml:space="preserve">Egg-to-Pupae Survival  </t>
  </si>
  <si>
    <t>Totals for all flies pooled</t>
  </si>
  <si>
    <t>(Based off Drive Inheritance and Essential but Haplosufficient Target)</t>
  </si>
  <si>
    <t>Supplementary Data Set 1 Female Drive Crosses</t>
  </si>
  <si>
    <t>Supplementary Data Set 4 Cage Phenotypes</t>
  </si>
  <si>
    <t>Supplementary Data Set 3 Other Crosses</t>
  </si>
  <si>
    <t>Supplementary Data Set 2 Male Drive Crosses</t>
  </si>
  <si>
    <t>Fisher's exact test (two-tailed) is used for statistical comparisons, *p&lt;0.05, **p&lt;0.01, ***p&lt;0.001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</si>
</sst>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NumberFormat="1" applyFont="1" applyAlignment="1"/>
    <xf numFmtId="0" fontId="2" fillId="0" borderId="0" xfId="0" applyFont="1" applyAlignment="1"/>
    <xf numFmtId="10" fontId="2" fillId="0" borderId="0" xfId="0" applyNumberFormat="1" applyFont="1" applyAlignment="1"/>
    <xf numFmtId="0" fontId="1" fillId="0" borderId="0" xfId="0" applyFont="1" applyAlignment="1"/>
    <xf numFmtId="0" fontId="3" fillId="0" borderId="0" xfId="0" applyFont="1" applyAlignment="1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10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5840F-5B1A-4487-97E6-BDA76EC21639}">
  <dimension ref="A1:X98"/>
  <sheetViews>
    <sheetView tabSelected="1" zoomScaleNormal="100" workbookViewId="0"/>
  </sheetViews>
  <sheetFormatPr defaultRowHeight="15.75" x14ac:dyDescent="0.25"/>
  <cols>
    <col min="1" max="14" width="9.140625" style="4"/>
    <col min="15" max="15" width="9.140625" style="4" customWidth="1"/>
    <col min="16" max="22" width="9.140625" style="4"/>
    <col min="23" max="23" width="12" style="4" bestFit="1" customWidth="1"/>
    <col min="24" max="16384" width="9.140625" style="4"/>
  </cols>
  <sheetData>
    <row r="1" spans="1:24" x14ac:dyDescent="0.25">
      <c r="A1" s="6" t="s">
        <v>115</v>
      </c>
    </row>
    <row r="3" spans="1:24" x14ac:dyDescent="0.25">
      <c r="A3" s="1" t="s">
        <v>7</v>
      </c>
      <c r="C3" s="7"/>
      <c r="K3" s="7"/>
      <c r="L3" s="7"/>
    </row>
    <row r="4" spans="1:24" x14ac:dyDescent="0.25">
      <c r="A4" s="1" t="s">
        <v>10</v>
      </c>
      <c r="D4" s="4" t="s">
        <v>95</v>
      </c>
      <c r="I4" s="4" t="s">
        <v>8</v>
      </c>
      <c r="J4" s="4" t="s">
        <v>9</v>
      </c>
      <c r="L4" s="4" t="s">
        <v>19</v>
      </c>
    </row>
    <row r="5" spans="1:24" x14ac:dyDescent="0.25">
      <c r="A5" s="4" t="s">
        <v>16</v>
      </c>
      <c r="D5" s="4" t="s">
        <v>12</v>
      </c>
      <c r="I5" s="4" t="s">
        <v>11</v>
      </c>
      <c r="J5" s="4" t="s">
        <v>21</v>
      </c>
    </row>
    <row r="6" spans="1:24" x14ac:dyDescent="0.25">
      <c r="A6" s="2" t="s">
        <v>17</v>
      </c>
      <c r="D6" s="4" t="s">
        <v>13</v>
      </c>
      <c r="I6" s="4" t="s">
        <v>14</v>
      </c>
      <c r="J6" s="4" t="s">
        <v>22</v>
      </c>
    </row>
    <row r="7" spans="1:24" x14ac:dyDescent="0.25">
      <c r="A7" s="2" t="s">
        <v>18</v>
      </c>
      <c r="D7" s="4" t="s">
        <v>31</v>
      </c>
      <c r="I7" s="4" t="s">
        <v>20</v>
      </c>
      <c r="J7" s="4" t="s">
        <v>15</v>
      </c>
    </row>
    <row r="10" spans="1:24" x14ac:dyDescent="0.25">
      <c r="A10" s="6" t="s">
        <v>33</v>
      </c>
      <c r="F10" s="7"/>
      <c r="G10" s="7"/>
      <c r="O10" s="8" t="s">
        <v>113</v>
      </c>
      <c r="W10" s="4" t="s">
        <v>119</v>
      </c>
    </row>
    <row r="11" spans="1:24" x14ac:dyDescent="0.25">
      <c r="A11" s="6" t="s">
        <v>26</v>
      </c>
      <c r="B11" s="6" t="s">
        <v>2</v>
      </c>
      <c r="C11" s="6" t="s">
        <v>3</v>
      </c>
      <c r="D11" s="6" t="s">
        <v>4</v>
      </c>
      <c r="E11" s="6" t="s">
        <v>5</v>
      </c>
      <c r="F11" s="6" t="s">
        <v>27</v>
      </c>
      <c r="G11" s="6" t="s">
        <v>6</v>
      </c>
      <c r="H11" s="6" t="s">
        <v>32</v>
      </c>
      <c r="O11" s="6" t="s">
        <v>23</v>
      </c>
      <c r="P11" s="6" t="s">
        <v>108</v>
      </c>
      <c r="Q11" s="6"/>
      <c r="W11" s="6" t="s">
        <v>24</v>
      </c>
      <c r="X11" s="6" t="s">
        <v>25</v>
      </c>
    </row>
    <row r="12" spans="1:24" x14ac:dyDescent="0.25">
      <c r="A12" s="4" t="s">
        <v>34</v>
      </c>
      <c r="B12" s="4">
        <v>23</v>
      </c>
      <c r="C12" s="4">
        <v>24</v>
      </c>
      <c r="D12" s="4">
        <v>8</v>
      </c>
      <c r="E12" s="4">
        <v>5</v>
      </c>
      <c r="F12" s="4">
        <f t="shared" ref="F12:F44" si="0">SUM(B12:E12)</f>
        <v>60</v>
      </c>
      <c r="O12" s="5">
        <f>SUM(B72:C72)/F72</f>
        <v>0.87672090112640799</v>
      </c>
      <c r="P12" s="5">
        <f>SQRT(O12*(1-O12)/F72)</f>
        <v>8.224074166977513E-3</v>
      </c>
      <c r="Q12" s="4" t="s">
        <v>28</v>
      </c>
      <c r="W12" s="4" t="s">
        <v>29</v>
      </c>
      <c r="X12" s="4" t="s">
        <v>30</v>
      </c>
    </row>
    <row r="13" spans="1:24" x14ac:dyDescent="0.25">
      <c r="A13" s="4" t="s">
        <v>35</v>
      </c>
      <c r="B13" s="3">
        <v>35</v>
      </c>
      <c r="C13" s="3">
        <v>35</v>
      </c>
      <c r="D13" s="3">
        <v>4</v>
      </c>
      <c r="E13" s="3">
        <v>0</v>
      </c>
      <c r="F13" s="4">
        <f t="shared" si="0"/>
        <v>74</v>
      </c>
      <c r="O13" s="5">
        <f>SUM(B71:C71)/F71</f>
        <v>0.86236559139784941</v>
      </c>
      <c r="P13" s="5">
        <f>SQRT(O13*(1-O13)/F71)</f>
        <v>1.5976540474357676E-2</v>
      </c>
      <c r="Q13" s="4" t="s">
        <v>79</v>
      </c>
      <c r="W13" s="4" t="s">
        <v>29</v>
      </c>
      <c r="X13" s="4" t="s">
        <v>80</v>
      </c>
    </row>
    <row r="14" spans="1:24" x14ac:dyDescent="0.25">
      <c r="A14" s="4" t="s">
        <v>36</v>
      </c>
      <c r="B14" s="3">
        <v>22</v>
      </c>
      <c r="C14" s="3">
        <v>25</v>
      </c>
      <c r="D14" s="3">
        <v>2</v>
      </c>
      <c r="E14" s="3">
        <v>3</v>
      </c>
      <c r="F14" s="4">
        <f t="shared" si="0"/>
        <v>52</v>
      </c>
      <c r="O14" s="5">
        <f>G71/H71</f>
        <v>0.49213286713286714</v>
      </c>
      <c r="P14" s="5">
        <f>SQRT(O14*(1-O14)/H71)</f>
        <v>1.4780979917636345E-2</v>
      </c>
      <c r="Q14" s="4" t="s">
        <v>77</v>
      </c>
    </row>
    <row r="15" spans="1:24" x14ac:dyDescent="0.25">
      <c r="A15" s="4" t="s">
        <v>37</v>
      </c>
      <c r="B15" s="3">
        <v>28</v>
      </c>
      <c r="C15" s="3">
        <v>33</v>
      </c>
      <c r="D15" s="3">
        <v>0</v>
      </c>
      <c r="E15" s="3">
        <v>1</v>
      </c>
      <c r="F15" s="4">
        <f t="shared" si="0"/>
        <v>62</v>
      </c>
      <c r="O15" s="5">
        <f>O14/'Supplementary Data Set 3'!G6</f>
        <v>0.59364093549176422</v>
      </c>
      <c r="P15" s="5">
        <f>SQRT((P14/O14)^2+('Supplementary Data Set 3'!H6/'Supplementary Data Set 3'!G6)^2)*O15</f>
        <v>2.0709273829016092E-2</v>
      </c>
      <c r="Q15" s="4" t="s">
        <v>78</v>
      </c>
    </row>
    <row r="16" spans="1:24" x14ac:dyDescent="0.25">
      <c r="A16" s="4" t="s">
        <v>38</v>
      </c>
      <c r="B16" s="3">
        <v>28</v>
      </c>
      <c r="C16" s="3">
        <v>18</v>
      </c>
      <c r="D16" s="3">
        <v>1</v>
      </c>
      <c r="E16" s="3">
        <v>0</v>
      </c>
      <c r="F16" s="4">
        <f t="shared" si="0"/>
        <v>47</v>
      </c>
      <c r="O16" s="5">
        <f>0.5/O13</f>
        <v>0.57980049875311723</v>
      </c>
      <c r="P16" s="5">
        <f>P13/O13*0.5*O16</f>
        <v>5.3708115373473876E-3</v>
      </c>
      <c r="Q16" s="4" t="s">
        <v>81</v>
      </c>
    </row>
    <row r="17" spans="1:17" x14ac:dyDescent="0.25">
      <c r="A17" s="4" t="s">
        <v>39</v>
      </c>
      <c r="B17" s="3">
        <v>29</v>
      </c>
      <c r="C17" s="3">
        <v>25</v>
      </c>
      <c r="D17" s="3">
        <v>0</v>
      </c>
      <c r="E17" s="3">
        <v>0</v>
      </c>
      <c r="F17" s="4">
        <f t="shared" si="0"/>
        <v>54</v>
      </c>
      <c r="Q17" s="4" t="s">
        <v>114</v>
      </c>
    </row>
    <row r="18" spans="1:17" x14ac:dyDescent="0.25">
      <c r="A18" s="4" t="s">
        <v>40</v>
      </c>
      <c r="B18" s="4">
        <v>24</v>
      </c>
      <c r="C18" s="4">
        <v>26</v>
      </c>
      <c r="D18" s="4">
        <v>1</v>
      </c>
      <c r="E18" s="4">
        <v>2</v>
      </c>
      <c r="F18" s="4">
        <f t="shared" si="0"/>
        <v>53</v>
      </c>
    </row>
    <row r="19" spans="1:17" x14ac:dyDescent="0.25">
      <c r="A19" s="4" t="s">
        <v>41</v>
      </c>
      <c r="B19" s="4">
        <v>26</v>
      </c>
      <c r="C19" s="4">
        <v>30</v>
      </c>
      <c r="D19" s="4">
        <v>1</v>
      </c>
      <c r="E19" s="4">
        <v>2</v>
      </c>
      <c r="F19" s="4">
        <f t="shared" si="0"/>
        <v>59</v>
      </c>
      <c r="O19" s="8" t="s">
        <v>109</v>
      </c>
      <c r="P19" s="10"/>
      <c r="Q19" s="10"/>
    </row>
    <row r="20" spans="1:17" x14ac:dyDescent="0.25">
      <c r="A20" s="4" t="s">
        <v>42</v>
      </c>
      <c r="B20" s="4">
        <v>14</v>
      </c>
      <c r="C20" s="4">
        <v>25</v>
      </c>
      <c r="D20" s="4">
        <v>0</v>
      </c>
      <c r="E20" s="4">
        <v>4</v>
      </c>
      <c r="F20" s="4">
        <f t="shared" si="0"/>
        <v>43</v>
      </c>
      <c r="O20" s="8" t="s">
        <v>23</v>
      </c>
      <c r="P20" s="8" t="s">
        <v>108</v>
      </c>
      <c r="Q20" s="10"/>
    </row>
    <row r="21" spans="1:17" x14ac:dyDescent="0.25">
      <c r="A21" s="4" t="s">
        <v>43</v>
      </c>
      <c r="B21" s="4">
        <v>20</v>
      </c>
      <c r="C21" s="4">
        <v>25</v>
      </c>
      <c r="D21" s="4">
        <v>2</v>
      </c>
      <c r="E21" s="4">
        <v>6</v>
      </c>
      <c r="F21" s="4">
        <f t="shared" si="0"/>
        <v>53</v>
      </c>
      <c r="O21" s="11">
        <v>0.88900000000000001</v>
      </c>
      <c r="P21" s="11">
        <v>1.2699999999999999E-2</v>
      </c>
      <c r="Q21" s="10" t="s">
        <v>110</v>
      </c>
    </row>
    <row r="22" spans="1:17" x14ac:dyDescent="0.25">
      <c r="A22" s="4" t="s">
        <v>44</v>
      </c>
      <c r="B22" s="4">
        <v>18</v>
      </c>
      <c r="C22" s="4">
        <v>18</v>
      </c>
      <c r="D22" s="4">
        <v>1</v>
      </c>
      <c r="E22" s="4">
        <v>0</v>
      </c>
      <c r="F22" s="4">
        <f t="shared" si="0"/>
        <v>37</v>
      </c>
      <c r="O22" s="11">
        <v>0.86399999999999999</v>
      </c>
      <c r="P22" s="11">
        <v>1.7500000000000002E-2</v>
      </c>
      <c r="Q22" s="10" t="s">
        <v>111</v>
      </c>
    </row>
    <row r="23" spans="1:17" x14ac:dyDescent="0.25">
      <c r="A23" s="4" t="s">
        <v>45</v>
      </c>
      <c r="B23" s="4">
        <v>30</v>
      </c>
      <c r="C23" s="4">
        <v>43</v>
      </c>
      <c r="D23" s="4">
        <v>3</v>
      </c>
      <c r="E23" s="4">
        <v>8</v>
      </c>
      <c r="F23" s="4">
        <f t="shared" si="0"/>
        <v>84</v>
      </c>
      <c r="O23" s="11">
        <v>0.498</v>
      </c>
      <c r="P23" s="11">
        <v>2.2599999999999999E-2</v>
      </c>
      <c r="Q23" s="10" t="s">
        <v>112</v>
      </c>
    </row>
    <row r="24" spans="1:17" x14ac:dyDescent="0.25">
      <c r="A24" s="4" t="s">
        <v>46</v>
      </c>
      <c r="B24" s="4">
        <v>23</v>
      </c>
      <c r="C24" s="4">
        <v>36</v>
      </c>
      <c r="D24" s="4">
        <v>3</v>
      </c>
      <c r="E24" s="4">
        <v>9</v>
      </c>
      <c r="F24" s="4">
        <f t="shared" si="0"/>
        <v>71</v>
      </c>
      <c r="O24" s="5">
        <f>O23/'Supplementary Data Set 3'!G10</f>
        <v>0.6</v>
      </c>
      <c r="P24" s="5">
        <f>SQRT((P23/O23)^2+('Supplementary Data Set 3'!H10/'Supplementary Data Set 3'!G10)^2)*O24</f>
        <v>2.9755904425235322E-2</v>
      </c>
      <c r="Q24" s="10" t="s">
        <v>78</v>
      </c>
    </row>
    <row r="25" spans="1:17" x14ac:dyDescent="0.25">
      <c r="A25" s="4" t="s">
        <v>47</v>
      </c>
      <c r="B25" s="4">
        <v>14</v>
      </c>
      <c r="C25" s="4">
        <v>19</v>
      </c>
      <c r="D25" s="4">
        <v>3</v>
      </c>
      <c r="E25" s="4">
        <v>2</v>
      </c>
      <c r="F25" s="4">
        <f t="shared" si="0"/>
        <v>38</v>
      </c>
      <c r="O25" s="5">
        <f>0.5/O22</f>
        <v>0.57870370370370372</v>
      </c>
      <c r="P25" s="5">
        <f>P22/O22*0.5*O25</f>
        <v>5.8607145919067228E-3</v>
      </c>
      <c r="Q25" s="4" t="s">
        <v>81</v>
      </c>
    </row>
    <row r="26" spans="1:17" x14ac:dyDescent="0.25">
      <c r="A26" s="4" t="s">
        <v>48</v>
      </c>
      <c r="B26" s="4">
        <v>36</v>
      </c>
      <c r="C26" s="4">
        <v>28</v>
      </c>
      <c r="D26" s="4">
        <v>6</v>
      </c>
      <c r="E26" s="4">
        <v>6</v>
      </c>
      <c r="F26" s="4">
        <f t="shared" si="0"/>
        <v>76</v>
      </c>
      <c r="Q26" s="4" t="s">
        <v>114</v>
      </c>
    </row>
    <row r="27" spans="1:17" x14ac:dyDescent="0.25">
      <c r="A27" s="4" t="s">
        <v>49</v>
      </c>
      <c r="B27" s="4">
        <v>35</v>
      </c>
      <c r="C27" s="4">
        <v>30</v>
      </c>
      <c r="D27" s="4">
        <v>13</v>
      </c>
      <c r="E27" s="4">
        <v>12</v>
      </c>
      <c r="F27" s="4">
        <f t="shared" si="0"/>
        <v>90</v>
      </c>
    </row>
    <row r="28" spans="1:17" x14ac:dyDescent="0.25">
      <c r="A28" s="4" t="s">
        <v>50</v>
      </c>
      <c r="B28" s="4">
        <v>38</v>
      </c>
      <c r="C28" s="4">
        <v>37</v>
      </c>
      <c r="D28" s="4">
        <v>3</v>
      </c>
      <c r="E28" s="4">
        <v>9</v>
      </c>
      <c r="F28" s="4">
        <f t="shared" si="0"/>
        <v>87</v>
      </c>
    </row>
    <row r="29" spans="1:17" x14ac:dyDescent="0.25">
      <c r="A29" s="4" t="s">
        <v>51</v>
      </c>
      <c r="B29" s="4">
        <v>37</v>
      </c>
      <c r="C29" s="4">
        <v>43</v>
      </c>
      <c r="D29" s="4">
        <v>8</v>
      </c>
      <c r="E29" s="4">
        <v>5</v>
      </c>
      <c r="F29" s="4">
        <f t="shared" si="0"/>
        <v>93</v>
      </c>
    </row>
    <row r="30" spans="1:17" x14ac:dyDescent="0.25">
      <c r="A30" s="4" t="s">
        <v>52</v>
      </c>
      <c r="B30" s="4">
        <v>1</v>
      </c>
      <c r="C30" s="4">
        <v>2</v>
      </c>
      <c r="D30" s="4">
        <v>0</v>
      </c>
      <c r="E30" s="4">
        <v>0</v>
      </c>
      <c r="F30" s="4">
        <f t="shared" si="0"/>
        <v>3</v>
      </c>
      <c r="G30" s="4">
        <v>3</v>
      </c>
      <c r="H30" s="4">
        <v>7</v>
      </c>
    </row>
    <row r="31" spans="1:17" x14ac:dyDescent="0.25">
      <c r="A31" s="4" t="s">
        <v>53</v>
      </c>
      <c r="B31" s="4">
        <v>4</v>
      </c>
      <c r="C31" s="4">
        <v>6</v>
      </c>
      <c r="D31" s="4">
        <v>1</v>
      </c>
      <c r="E31" s="4">
        <v>0</v>
      </c>
      <c r="F31" s="4">
        <f t="shared" si="0"/>
        <v>11</v>
      </c>
      <c r="G31" s="4">
        <v>13</v>
      </c>
      <c r="H31" s="4">
        <v>30</v>
      </c>
    </row>
    <row r="32" spans="1:17" x14ac:dyDescent="0.25">
      <c r="A32" s="4" t="s">
        <v>54</v>
      </c>
      <c r="B32" s="4">
        <v>4</v>
      </c>
      <c r="C32" s="4">
        <v>9</v>
      </c>
      <c r="D32" s="4">
        <v>0</v>
      </c>
      <c r="E32" s="4">
        <v>4</v>
      </c>
      <c r="F32" s="4">
        <f t="shared" si="0"/>
        <v>17</v>
      </c>
      <c r="G32" s="4">
        <v>26</v>
      </c>
      <c r="H32" s="4">
        <v>40</v>
      </c>
    </row>
    <row r="33" spans="1:8" x14ac:dyDescent="0.25">
      <c r="A33" s="4" t="s">
        <v>56</v>
      </c>
      <c r="B33" s="4">
        <v>3</v>
      </c>
      <c r="C33" s="4">
        <v>3</v>
      </c>
      <c r="D33" s="4">
        <v>0</v>
      </c>
      <c r="E33" s="4">
        <v>0</v>
      </c>
      <c r="F33" s="4">
        <f t="shared" si="0"/>
        <v>6</v>
      </c>
      <c r="G33" s="4">
        <v>9</v>
      </c>
      <c r="H33" s="4">
        <v>38</v>
      </c>
    </row>
    <row r="34" spans="1:8" x14ac:dyDescent="0.25">
      <c r="A34" s="4" t="s">
        <v>57</v>
      </c>
      <c r="B34" s="4">
        <v>5</v>
      </c>
      <c r="C34" s="4">
        <v>5</v>
      </c>
      <c r="D34" s="4">
        <v>1</v>
      </c>
      <c r="E34" s="4">
        <v>0</v>
      </c>
      <c r="F34" s="4">
        <f t="shared" si="0"/>
        <v>11</v>
      </c>
      <c r="G34" s="4">
        <v>13</v>
      </c>
      <c r="H34" s="4">
        <v>43</v>
      </c>
    </row>
    <row r="35" spans="1:8" x14ac:dyDescent="0.25">
      <c r="A35" s="4" t="s">
        <v>58</v>
      </c>
      <c r="B35" s="4">
        <v>7</v>
      </c>
      <c r="C35" s="4">
        <v>11</v>
      </c>
      <c r="D35" s="4">
        <v>0</v>
      </c>
      <c r="E35" s="4">
        <v>0</v>
      </c>
      <c r="F35" s="4">
        <f t="shared" si="0"/>
        <v>18</v>
      </c>
      <c r="G35" s="4">
        <v>18</v>
      </c>
      <c r="H35" s="4">
        <v>40</v>
      </c>
    </row>
    <row r="36" spans="1:8" x14ac:dyDescent="0.25">
      <c r="A36" s="4" t="s">
        <v>59</v>
      </c>
      <c r="B36" s="4">
        <v>3</v>
      </c>
      <c r="C36" s="4">
        <v>8</v>
      </c>
      <c r="D36" s="4">
        <v>1</v>
      </c>
      <c r="E36" s="4">
        <v>1</v>
      </c>
      <c r="F36" s="4">
        <f t="shared" si="0"/>
        <v>13</v>
      </c>
      <c r="G36" s="4">
        <v>17</v>
      </c>
      <c r="H36" s="4">
        <v>44</v>
      </c>
    </row>
    <row r="37" spans="1:8" x14ac:dyDescent="0.25">
      <c r="A37" s="4" t="s">
        <v>1</v>
      </c>
      <c r="B37" s="4">
        <v>4</v>
      </c>
      <c r="C37" s="4">
        <v>2</v>
      </c>
      <c r="D37" s="4">
        <v>0</v>
      </c>
      <c r="E37" s="4">
        <v>0</v>
      </c>
      <c r="F37" s="4">
        <f t="shared" si="0"/>
        <v>6</v>
      </c>
      <c r="G37" s="4">
        <v>9</v>
      </c>
      <c r="H37" s="4">
        <v>18</v>
      </c>
    </row>
    <row r="38" spans="1:8" x14ac:dyDescent="0.25">
      <c r="A38" s="4" t="s">
        <v>60</v>
      </c>
      <c r="B38" s="4">
        <v>9</v>
      </c>
      <c r="C38" s="4">
        <v>13</v>
      </c>
      <c r="D38" s="4">
        <v>1</v>
      </c>
      <c r="E38" s="4">
        <v>1</v>
      </c>
      <c r="F38" s="4">
        <f t="shared" si="0"/>
        <v>24</v>
      </c>
      <c r="G38" s="4">
        <v>28</v>
      </c>
      <c r="H38" s="4">
        <v>46</v>
      </c>
    </row>
    <row r="39" spans="1:8" x14ac:dyDescent="0.25">
      <c r="A39" s="4" t="s">
        <v>1</v>
      </c>
      <c r="B39" s="4">
        <v>1</v>
      </c>
      <c r="C39" s="4">
        <v>1</v>
      </c>
      <c r="D39" s="4">
        <v>0</v>
      </c>
      <c r="E39" s="4">
        <v>1</v>
      </c>
      <c r="F39" s="4">
        <f t="shared" si="0"/>
        <v>3</v>
      </c>
      <c r="G39" s="4">
        <v>5</v>
      </c>
      <c r="H39" s="4">
        <v>10</v>
      </c>
    </row>
    <row r="40" spans="1:8" x14ac:dyDescent="0.25">
      <c r="A40" s="4" t="s">
        <v>61</v>
      </c>
      <c r="B40" s="4">
        <v>6</v>
      </c>
      <c r="C40" s="4">
        <v>4</v>
      </c>
      <c r="D40" s="4">
        <v>0</v>
      </c>
      <c r="E40" s="4">
        <v>2</v>
      </c>
      <c r="F40" s="4">
        <f t="shared" si="0"/>
        <v>12</v>
      </c>
      <c r="G40" s="4">
        <v>13</v>
      </c>
      <c r="H40" s="4">
        <v>30</v>
      </c>
    </row>
    <row r="41" spans="1:8" x14ac:dyDescent="0.25">
      <c r="A41" s="4" t="s">
        <v>1</v>
      </c>
      <c r="B41" s="4">
        <v>4</v>
      </c>
      <c r="C41" s="4">
        <v>2</v>
      </c>
      <c r="D41" s="4">
        <v>2</v>
      </c>
      <c r="E41" s="4">
        <v>0</v>
      </c>
      <c r="F41" s="4">
        <f t="shared" si="0"/>
        <v>8</v>
      </c>
      <c r="G41" s="4">
        <v>8</v>
      </c>
      <c r="H41" s="4">
        <v>30</v>
      </c>
    </row>
    <row r="42" spans="1:8" x14ac:dyDescent="0.25">
      <c r="A42" s="4" t="s">
        <v>62</v>
      </c>
      <c r="B42" s="4">
        <v>6</v>
      </c>
      <c r="C42" s="4">
        <v>4</v>
      </c>
      <c r="D42" s="4">
        <v>2</v>
      </c>
      <c r="E42" s="4">
        <v>1</v>
      </c>
      <c r="F42" s="4">
        <f t="shared" si="0"/>
        <v>13</v>
      </c>
      <c r="G42" s="4">
        <v>13</v>
      </c>
      <c r="H42" s="4">
        <v>25</v>
      </c>
    </row>
    <row r="43" spans="1:8" x14ac:dyDescent="0.25">
      <c r="A43" s="4" t="s">
        <v>1</v>
      </c>
      <c r="B43" s="4">
        <v>2</v>
      </c>
      <c r="C43" s="4">
        <v>0</v>
      </c>
      <c r="D43" s="4">
        <v>1</v>
      </c>
      <c r="E43" s="4">
        <v>0</v>
      </c>
      <c r="F43" s="4">
        <f t="shared" si="0"/>
        <v>3</v>
      </c>
      <c r="G43" s="4">
        <v>5</v>
      </c>
      <c r="H43" s="4">
        <v>13</v>
      </c>
    </row>
    <row r="44" spans="1:8" x14ac:dyDescent="0.25">
      <c r="A44" s="4" t="s">
        <v>63</v>
      </c>
      <c r="B44" s="4">
        <v>8</v>
      </c>
      <c r="C44" s="4">
        <v>10</v>
      </c>
      <c r="D44" s="4">
        <v>0</v>
      </c>
      <c r="E44" s="4">
        <v>0</v>
      </c>
      <c r="F44" s="4">
        <f t="shared" si="0"/>
        <v>18</v>
      </c>
      <c r="G44" s="4">
        <v>20</v>
      </c>
      <c r="H44" s="4">
        <v>56</v>
      </c>
    </row>
    <row r="45" spans="1:8" x14ac:dyDescent="0.25">
      <c r="A45" s="4" t="s">
        <v>1</v>
      </c>
      <c r="B45" s="4" t="s">
        <v>65</v>
      </c>
      <c r="C45" s="4" t="s">
        <v>65</v>
      </c>
      <c r="D45" s="4" t="s">
        <v>65</v>
      </c>
      <c r="E45" s="4" t="s">
        <v>65</v>
      </c>
      <c r="F45" s="4" t="s">
        <v>65</v>
      </c>
      <c r="G45" s="4" t="s">
        <v>65</v>
      </c>
      <c r="H45" s="4" t="s">
        <v>65</v>
      </c>
    </row>
    <row r="46" spans="1:8" x14ac:dyDescent="0.25">
      <c r="A46" s="4" t="s">
        <v>64</v>
      </c>
      <c r="B46" s="4">
        <v>2</v>
      </c>
      <c r="C46" s="4">
        <v>7</v>
      </c>
      <c r="D46" s="4">
        <v>2</v>
      </c>
      <c r="E46" s="4">
        <v>0</v>
      </c>
      <c r="F46" s="4">
        <f t="shared" ref="F46:F57" si="1">SUM(B46:E46)</f>
        <v>11</v>
      </c>
      <c r="G46" s="4">
        <v>13</v>
      </c>
      <c r="H46" s="4">
        <v>30</v>
      </c>
    </row>
    <row r="47" spans="1:8" x14ac:dyDescent="0.25">
      <c r="A47" s="4" t="s">
        <v>1</v>
      </c>
      <c r="B47" s="4">
        <v>3</v>
      </c>
      <c r="C47" s="4">
        <v>0</v>
      </c>
      <c r="D47" s="4">
        <v>1</v>
      </c>
      <c r="E47" s="4">
        <v>2</v>
      </c>
      <c r="F47" s="4">
        <f t="shared" si="1"/>
        <v>6</v>
      </c>
      <c r="G47" s="4">
        <v>18</v>
      </c>
      <c r="H47" s="4">
        <v>18</v>
      </c>
    </row>
    <row r="48" spans="1:8" x14ac:dyDescent="0.25">
      <c r="A48" s="4" t="s">
        <v>66</v>
      </c>
      <c r="B48" s="4">
        <v>11</v>
      </c>
      <c r="C48" s="4">
        <v>2</v>
      </c>
      <c r="D48" s="4">
        <v>0</v>
      </c>
      <c r="E48" s="4">
        <v>0</v>
      </c>
      <c r="F48" s="4">
        <f t="shared" si="1"/>
        <v>13</v>
      </c>
      <c r="G48" s="4">
        <v>14</v>
      </c>
      <c r="H48" s="4">
        <v>29</v>
      </c>
    </row>
    <row r="49" spans="1:8" x14ac:dyDescent="0.25">
      <c r="A49" s="4" t="s">
        <v>1</v>
      </c>
      <c r="B49" s="4">
        <v>9</v>
      </c>
      <c r="C49" s="4">
        <v>9</v>
      </c>
      <c r="D49" s="4">
        <v>0</v>
      </c>
      <c r="E49" s="4">
        <v>0</v>
      </c>
      <c r="F49" s="4">
        <f t="shared" si="1"/>
        <v>18</v>
      </c>
      <c r="G49" s="4">
        <v>23</v>
      </c>
      <c r="H49" s="4">
        <v>37</v>
      </c>
    </row>
    <row r="50" spans="1:8" x14ac:dyDescent="0.25">
      <c r="A50" s="4" t="s">
        <v>67</v>
      </c>
      <c r="B50" s="4">
        <v>4</v>
      </c>
      <c r="C50" s="4">
        <v>7</v>
      </c>
      <c r="D50" s="4">
        <v>3</v>
      </c>
      <c r="E50" s="4">
        <v>0</v>
      </c>
      <c r="F50" s="4">
        <f t="shared" si="1"/>
        <v>14</v>
      </c>
      <c r="G50" s="4">
        <v>17</v>
      </c>
      <c r="H50" s="4">
        <v>43</v>
      </c>
    </row>
    <row r="51" spans="1:8" x14ac:dyDescent="0.25">
      <c r="A51" s="4" t="s">
        <v>1</v>
      </c>
      <c r="B51" s="4">
        <v>5</v>
      </c>
      <c r="C51" s="4">
        <v>5</v>
      </c>
      <c r="D51" s="4">
        <v>0</v>
      </c>
      <c r="E51" s="4">
        <v>3</v>
      </c>
      <c r="F51" s="4">
        <f t="shared" si="1"/>
        <v>13</v>
      </c>
      <c r="G51" s="4">
        <v>15</v>
      </c>
      <c r="H51" s="4">
        <v>25</v>
      </c>
    </row>
    <row r="52" spans="1:8" x14ac:dyDescent="0.25">
      <c r="A52" s="4" t="s">
        <v>0</v>
      </c>
      <c r="B52" s="4">
        <v>8</v>
      </c>
      <c r="C52" s="4">
        <v>4</v>
      </c>
      <c r="D52" s="4">
        <v>0</v>
      </c>
      <c r="E52" s="4">
        <v>1</v>
      </c>
      <c r="F52" s="4">
        <f t="shared" si="1"/>
        <v>13</v>
      </c>
      <c r="G52" s="4">
        <v>18</v>
      </c>
      <c r="H52" s="4">
        <v>24</v>
      </c>
    </row>
    <row r="53" spans="1:8" x14ac:dyDescent="0.25">
      <c r="A53" s="4" t="s">
        <v>68</v>
      </c>
      <c r="B53" s="4">
        <v>10</v>
      </c>
      <c r="C53" s="4">
        <v>6</v>
      </c>
      <c r="D53" s="4">
        <v>0</v>
      </c>
      <c r="E53" s="4">
        <v>0</v>
      </c>
      <c r="F53" s="4">
        <f t="shared" si="1"/>
        <v>16</v>
      </c>
      <c r="G53" s="4">
        <v>16</v>
      </c>
      <c r="H53" s="4">
        <v>31</v>
      </c>
    </row>
    <row r="54" spans="1:8" x14ac:dyDescent="0.25">
      <c r="A54" s="4" t="s">
        <v>1</v>
      </c>
      <c r="B54" s="4">
        <v>7</v>
      </c>
      <c r="C54" s="4">
        <v>4</v>
      </c>
      <c r="D54" s="4">
        <v>1</v>
      </c>
      <c r="E54" s="4">
        <v>2</v>
      </c>
      <c r="F54" s="4">
        <f t="shared" si="1"/>
        <v>14</v>
      </c>
      <c r="G54" s="4">
        <v>17</v>
      </c>
      <c r="H54" s="4">
        <v>32</v>
      </c>
    </row>
    <row r="55" spans="1:8" x14ac:dyDescent="0.25">
      <c r="A55" s="4" t="s">
        <v>0</v>
      </c>
      <c r="B55" s="4">
        <v>6</v>
      </c>
      <c r="C55" s="4">
        <v>4</v>
      </c>
      <c r="D55" s="4">
        <v>2</v>
      </c>
      <c r="E55" s="4">
        <v>1</v>
      </c>
      <c r="F55" s="4">
        <f t="shared" si="1"/>
        <v>13</v>
      </c>
      <c r="G55" s="4">
        <v>14</v>
      </c>
      <c r="H55" s="4">
        <v>30</v>
      </c>
    </row>
    <row r="56" spans="1:8" x14ac:dyDescent="0.25">
      <c r="A56" s="4" t="s">
        <v>69</v>
      </c>
      <c r="B56" s="4">
        <v>6</v>
      </c>
      <c r="C56" s="4">
        <v>9</v>
      </c>
      <c r="D56" s="4">
        <v>2</v>
      </c>
      <c r="E56" s="4">
        <v>2</v>
      </c>
      <c r="F56" s="4">
        <f t="shared" si="1"/>
        <v>19</v>
      </c>
      <c r="G56" s="4">
        <v>22</v>
      </c>
      <c r="H56" s="4">
        <v>41</v>
      </c>
    </row>
    <row r="57" spans="1:8" x14ac:dyDescent="0.25">
      <c r="A57" s="4" t="s">
        <v>1</v>
      </c>
      <c r="B57" s="4">
        <v>6</v>
      </c>
      <c r="C57" s="4">
        <v>5</v>
      </c>
      <c r="D57" s="4">
        <v>0</v>
      </c>
      <c r="E57" s="4">
        <v>2</v>
      </c>
      <c r="F57" s="4">
        <f t="shared" si="1"/>
        <v>13</v>
      </c>
      <c r="G57" s="4">
        <v>17</v>
      </c>
      <c r="H57" s="4">
        <v>27</v>
      </c>
    </row>
    <row r="58" spans="1:8" x14ac:dyDescent="0.25">
      <c r="A58" s="4" t="s">
        <v>0</v>
      </c>
      <c r="B58" s="4" t="s">
        <v>65</v>
      </c>
      <c r="C58" s="4" t="s">
        <v>65</v>
      </c>
      <c r="D58" s="4" t="s">
        <v>65</v>
      </c>
      <c r="E58" s="4" t="s">
        <v>65</v>
      </c>
      <c r="F58" s="4" t="s">
        <v>65</v>
      </c>
      <c r="G58" s="4" t="s">
        <v>65</v>
      </c>
      <c r="H58" s="4" t="s">
        <v>65</v>
      </c>
    </row>
    <row r="59" spans="1:8" x14ac:dyDescent="0.25">
      <c r="A59" s="4" t="s">
        <v>70</v>
      </c>
      <c r="B59" s="4">
        <v>4</v>
      </c>
      <c r="C59" s="4">
        <v>8</v>
      </c>
      <c r="D59" s="4">
        <v>2</v>
      </c>
      <c r="E59" s="4">
        <v>1</v>
      </c>
      <c r="F59" s="4">
        <f t="shared" ref="F59:F65" si="2">SUM(B59:E59)</f>
        <v>15</v>
      </c>
      <c r="G59" s="4">
        <v>15</v>
      </c>
      <c r="H59" s="4">
        <v>33</v>
      </c>
    </row>
    <row r="60" spans="1:8" x14ac:dyDescent="0.25">
      <c r="A60" s="4" t="s">
        <v>1</v>
      </c>
      <c r="B60" s="4">
        <v>5</v>
      </c>
      <c r="C60" s="4">
        <v>4</v>
      </c>
      <c r="D60" s="4">
        <v>1</v>
      </c>
      <c r="E60" s="4">
        <v>2</v>
      </c>
      <c r="F60" s="4">
        <f t="shared" si="2"/>
        <v>12</v>
      </c>
      <c r="G60" s="4">
        <v>13</v>
      </c>
      <c r="H60" s="4">
        <v>24</v>
      </c>
    </row>
    <row r="61" spans="1:8" x14ac:dyDescent="0.25">
      <c r="A61" s="4" t="s">
        <v>0</v>
      </c>
      <c r="B61" s="4">
        <v>4</v>
      </c>
      <c r="C61" s="4">
        <v>1</v>
      </c>
      <c r="D61" s="4">
        <v>1</v>
      </c>
      <c r="E61" s="4">
        <v>0</v>
      </c>
      <c r="F61" s="4">
        <f t="shared" si="2"/>
        <v>6</v>
      </c>
      <c r="G61" s="4">
        <v>6</v>
      </c>
      <c r="H61" s="4">
        <v>14</v>
      </c>
    </row>
    <row r="62" spans="1:8" x14ac:dyDescent="0.25">
      <c r="A62" s="4" t="s">
        <v>71</v>
      </c>
      <c r="B62" s="4">
        <v>6</v>
      </c>
      <c r="C62" s="4">
        <v>7</v>
      </c>
      <c r="D62" s="4">
        <v>0</v>
      </c>
      <c r="E62" s="4">
        <v>1</v>
      </c>
      <c r="F62" s="4">
        <f t="shared" si="2"/>
        <v>14</v>
      </c>
      <c r="G62" s="4">
        <v>14</v>
      </c>
      <c r="H62" s="4">
        <v>36</v>
      </c>
    </row>
    <row r="63" spans="1:8" x14ac:dyDescent="0.25">
      <c r="A63" s="4" t="s">
        <v>1</v>
      </c>
      <c r="B63" s="4">
        <v>6</v>
      </c>
      <c r="C63" s="4">
        <v>4</v>
      </c>
      <c r="D63" s="4">
        <v>2</v>
      </c>
      <c r="E63" s="4">
        <v>1</v>
      </c>
      <c r="F63" s="4">
        <f t="shared" si="2"/>
        <v>13</v>
      </c>
      <c r="G63" s="4">
        <v>15</v>
      </c>
      <c r="H63" s="4">
        <v>27</v>
      </c>
    </row>
    <row r="64" spans="1:8" x14ac:dyDescent="0.25">
      <c r="A64" s="4" t="s">
        <v>0</v>
      </c>
      <c r="B64" s="4">
        <v>2</v>
      </c>
      <c r="C64" s="4">
        <v>6</v>
      </c>
      <c r="D64" s="4">
        <v>0</v>
      </c>
      <c r="E64" s="4">
        <v>0</v>
      </c>
      <c r="F64" s="4">
        <f t="shared" si="2"/>
        <v>8</v>
      </c>
      <c r="G64" s="4">
        <v>16</v>
      </c>
      <c r="H64" s="4">
        <v>29</v>
      </c>
    </row>
    <row r="65" spans="1:24" x14ac:dyDescent="0.25">
      <c r="A65" s="4" t="s">
        <v>72</v>
      </c>
      <c r="B65" s="4">
        <v>9</v>
      </c>
      <c r="C65" s="4">
        <v>8</v>
      </c>
      <c r="D65" s="4">
        <v>1</v>
      </c>
      <c r="E65" s="4">
        <v>1</v>
      </c>
      <c r="F65" s="4">
        <f t="shared" si="2"/>
        <v>19</v>
      </c>
      <c r="G65" s="4">
        <v>21</v>
      </c>
      <c r="H65" s="4">
        <v>37</v>
      </c>
    </row>
    <row r="66" spans="1:24" x14ac:dyDescent="0.25">
      <c r="A66" s="4" t="s">
        <v>1</v>
      </c>
      <c r="B66" s="4" t="s">
        <v>65</v>
      </c>
      <c r="C66" s="4" t="s">
        <v>65</v>
      </c>
      <c r="D66" s="4" t="s">
        <v>65</v>
      </c>
      <c r="E66" s="4" t="s">
        <v>65</v>
      </c>
      <c r="F66" s="4" t="s">
        <v>65</v>
      </c>
      <c r="G66" s="4" t="s">
        <v>65</v>
      </c>
      <c r="H66" s="4" t="s">
        <v>65</v>
      </c>
    </row>
    <row r="67" spans="1:24" x14ac:dyDescent="0.25">
      <c r="A67" s="4" t="s">
        <v>0</v>
      </c>
      <c r="B67" s="4">
        <v>3</v>
      </c>
      <c r="C67" s="4">
        <v>2</v>
      </c>
      <c r="D67" s="4">
        <v>1</v>
      </c>
      <c r="E67" s="4">
        <v>0</v>
      </c>
      <c r="F67" s="4">
        <f t="shared" ref="F67:F70" si="3">SUM(B67:E67)</f>
        <v>6</v>
      </c>
      <c r="G67" s="4">
        <v>7</v>
      </c>
      <c r="H67" s="4">
        <v>16</v>
      </c>
    </row>
    <row r="68" spans="1:24" x14ac:dyDescent="0.25">
      <c r="A68" s="4" t="s">
        <v>73</v>
      </c>
      <c r="B68" s="4">
        <v>7</v>
      </c>
      <c r="C68" s="4">
        <v>7</v>
      </c>
      <c r="D68" s="4">
        <v>2</v>
      </c>
      <c r="E68" s="4">
        <v>2</v>
      </c>
      <c r="F68" s="4">
        <f t="shared" si="3"/>
        <v>18</v>
      </c>
      <c r="G68" s="4">
        <v>21</v>
      </c>
      <c r="H68" s="4">
        <v>37</v>
      </c>
    </row>
    <row r="69" spans="1:24" x14ac:dyDescent="0.25">
      <c r="A69" s="4" t="s">
        <v>1</v>
      </c>
      <c r="B69" s="4">
        <v>7</v>
      </c>
      <c r="C69" s="4">
        <v>7</v>
      </c>
      <c r="D69" s="4">
        <v>3</v>
      </c>
      <c r="E69" s="4">
        <v>0</v>
      </c>
      <c r="F69" s="4">
        <f t="shared" si="3"/>
        <v>17</v>
      </c>
      <c r="G69" s="4">
        <v>21</v>
      </c>
      <c r="H69" s="4">
        <v>32</v>
      </c>
    </row>
    <row r="70" spans="1:24" x14ac:dyDescent="0.25">
      <c r="A70" s="4" t="s">
        <v>0</v>
      </c>
      <c r="B70" s="4">
        <v>4</v>
      </c>
      <c r="C70" s="4">
        <v>4</v>
      </c>
      <c r="D70" s="4">
        <v>0</v>
      </c>
      <c r="E70" s="4">
        <v>0</v>
      </c>
      <c r="F70" s="4">
        <f t="shared" si="3"/>
        <v>8</v>
      </c>
      <c r="G70" s="4">
        <v>10</v>
      </c>
      <c r="H70" s="4">
        <v>22</v>
      </c>
    </row>
    <row r="71" spans="1:24" x14ac:dyDescent="0.25">
      <c r="A71" s="7" t="s">
        <v>75</v>
      </c>
      <c r="B71" s="7">
        <f t="shared" ref="B71:H71" si="4">SUM(B30:B70)</f>
        <v>201</v>
      </c>
      <c r="C71" s="7">
        <f t="shared" si="4"/>
        <v>200</v>
      </c>
      <c r="D71" s="7">
        <f t="shared" si="4"/>
        <v>33</v>
      </c>
      <c r="E71" s="7">
        <f t="shared" si="4"/>
        <v>31</v>
      </c>
      <c r="F71" s="7">
        <f t="shared" si="4"/>
        <v>465</v>
      </c>
      <c r="G71" s="7">
        <f t="shared" si="4"/>
        <v>563</v>
      </c>
      <c r="H71" s="7">
        <f t="shared" si="4"/>
        <v>1144</v>
      </c>
    </row>
    <row r="72" spans="1:24" x14ac:dyDescent="0.25">
      <c r="A72" s="7" t="s">
        <v>74</v>
      </c>
      <c r="B72" s="7">
        <f>SUM(B12:B70)</f>
        <v>681</v>
      </c>
      <c r="C72" s="7">
        <f t="shared" ref="C72:F72" si="5">SUM(C12:C70)</f>
        <v>720</v>
      </c>
      <c r="D72" s="7">
        <f t="shared" si="5"/>
        <v>92</v>
      </c>
      <c r="E72" s="7">
        <f t="shared" si="5"/>
        <v>105</v>
      </c>
      <c r="F72" s="7">
        <f t="shared" si="5"/>
        <v>1598</v>
      </c>
      <c r="G72" s="7"/>
    </row>
    <row r="74" spans="1:24" x14ac:dyDescent="0.25">
      <c r="A74" s="6" t="s">
        <v>55</v>
      </c>
      <c r="F74" s="7"/>
      <c r="G74" s="7"/>
      <c r="O74" s="8" t="s">
        <v>113</v>
      </c>
      <c r="W74" s="4" t="s">
        <v>119</v>
      </c>
    </row>
    <row r="75" spans="1:24" x14ac:dyDescent="0.25">
      <c r="A75" s="6" t="s">
        <v>26</v>
      </c>
      <c r="B75" s="6" t="s">
        <v>2</v>
      </c>
      <c r="C75" s="6" t="s">
        <v>3</v>
      </c>
      <c r="D75" s="6" t="s">
        <v>4</v>
      </c>
      <c r="E75" s="6" t="s">
        <v>5</v>
      </c>
      <c r="F75" s="6" t="s">
        <v>27</v>
      </c>
      <c r="G75" s="6"/>
      <c r="H75" s="6"/>
      <c r="O75" s="6" t="s">
        <v>23</v>
      </c>
      <c r="P75" s="6" t="s">
        <v>108</v>
      </c>
      <c r="Q75" s="6"/>
      <c r="W75" s="6" t="s">
        <v>24</v>
      </c>
      <c r="X75" s="6" t="s">
        <v>25</v>
      </c>
    </row>
    <row r="76" spans="1:24" x14ac:dyDescent="0.25">
      <c r="A76" s="4" t="s">
        <v>34</v>
      </c>
      <c r="B76" s="4">
        <v>35</v>
      </c>
      <c r="C76" s="4">
        <v>45</v>
      </c>
      <c r="D76" s="4">
        <v>0</v>
      </c>
      <c r="E76" s="4">
        <v>0</v>
      </c>
      <c r="F76" s="4">
        <f>SUM(B76:E76)</f>
        <v>80</v>
      </c>
      <c r="O76" s="5">
        <f>SUM(B84:C84)/F84</f>
        <v>0.9508771929824561</v>
      </c>
      <c r="P76" s="5">
        <f>SQRT(O76*(1-O76)/F84)</f>
        <v>9.052455017234522E-3</v>
      </c>
      <c r="Q76" s="4" t="s">
        <v>28</v>
      </c>
      <c r="W76" s="4" t="s">
        <v>29</v>
      </c>
      <c r="X76" s="4" t="s">
        <v>30</v>
      </c>
    </row>
    <row r="77" spans="1:24" x14ac:dyDescent="0.25">
      <c r="A77" s="4" t="s">
        <v>35</v>
      </c>
      <c r="B77" s="4">
        <v>37</v>
      </c>
      <c r="C77" s="4">
        <v>42</v>
      </c>
      <c r="D77" s="4">
        <v>0</v>
      </c>
      <c r="E77" s="4">
        <v>0</v>
      </c>
      <c r="F77" s="4">
        <f t="shared" ref="F77:F83" si="6">SUM(B77:E77)</f>
        <v>79</v>
      </c>
      <c r="W77" s="4" t="s">
        <v>29</v>
      </c>
      <c r="X77" s="4" t="s">
        <v>84</v>
      </c>
    </row>
    <row r="78" spans="1:24" x14ac:dyDescent="0.25">
      <c r="A78" s="4" t="s">
        <v>36</v>
      </c>
      <c r="B78" s="4">
        <v>32</v>
      </c>
      <c r="C78" s="4">
        <v>29</v>
      </c>
      <c r="D78" s="4">
        <v>5</v>
      </c>
      <c r="E78" s="4">
        <v>6</v>
      </c>
      <c r="F78" s="4">
        <f t="shared" si="6"/>
        <v>72</v>
      </c>
      <c r="O78" s="8" t="s">
        <v>109</v>
      </c>
      <c r="P78" s="10"/>
      <c r="Q78" s="10"/>
    </row>
    <row r="79" spans="1:24" x14ac:dyDescent="0.25">
      <c r="A79" s="4" t="s">
        <v>37</v>
      </c>
      <c r="B79" s="4">
        <v>25</v>
      </c>
      <c r="C79" s="4">
        <v>30</v>
      </c>
      <c r="D79" s="4">
        <v>0</v>
      </c>
      <c r="E79" s="4">
        <v>0</v>
      </c>
      <c r="F79" s="4">
        <f t="shared" si="6"/>
        <v>55</v>
      </c>
      <c r="G79" s="7"/>
      <c r="H79" s="7"/>
      <c r="O79" s="8" t="s">
        <v>23</v>
      </c>
      <c r="P79" s="8" t="s">
        <v>108</v>
      </c>
      <c r="Q79" s="10"/>
    </row>
    <row r="80" spans="1:24" x14ac:dyDescent="0.25">
      <c r="A80" s="4" t="s">
        <v>38</v>
      </c>
      <c r="B80" s="4">
        <v>43</v>
      </c>
      <c r="C80" s="4">
        <v>40</v>
      </c>
      <c r="D80" s="4">
        <v>3</v>
      </c>
      <c r="E80" s="4">
        <v>4</v>
      </c>
      <c r="F80" s="4">
        <f t="shared" si="6"/>
        <v>90</v>
      </c>
      <c r="O80" s="11">
        <v>0.97099999999999997</v>
      </c>
      <c r="P80" s="11">
        <v>1.6199999999999999E-2</v>
      </c>
      <c r="Q80" s="10" t="s">
        <v>110</v>
      </c>
    </row>
    <row r="81" spans="1:24" x14ac:dyDescent="0.25">
      <c r="A81" s="4" t="s">
        <v>39</v>
      </c>
      <c r="B81" s="4">
        <v>32</v>
      </c>
      <c r="C81" s="4">
        <v>35</v>
      </c>
      <c r="D81" s="4">
        <v>1</v>
      </c>
      <c r="E81" s="4">
        <v>3</v>
      </c>
      <c r="F81" s="4">
        <f t="shared" si="6"/>
        <v>71</v>
      </c>
    </row>
    <row r="82" spans="1:24" x14ac:dyDescent="0.25">
      <c r="A82" s="4" t="s">
        <v>40</v>
      </c>
      <c r="B82" s="4">
        <v>42</v>
      </c>
      <c r="C82" s="4">
        <v>40</v>
      </c>
      <c r="D82" s="4">
        <v>2</v>
      </c>
      <c r="E82" s="4">
        <v>2</v>
      </c>
      <c r="F82" s="4">
        <f t="shared" si="6"/>
        <v>86</v>
      </c>
    </row>
    <row r="83" spans="1:24" x14ac:dyDescent="0.25">
      <c r="A83" s="4" t="s">
        <v>41</v>
      </c>
      <c r="B83" s="4">
        <v>19</v>
      </c>
      <c r="C83" s="4">
        <v>16</v>
      </c>
      <c r="D83" s="4">
        <v>1</v>
      </c>
      <c r="E83" s="4">
        <v>1</v>
      </c>
      <c r="F83" s="4">
        <f t="shared" si="6"/>
        <v>37</v>
      </c>
    </row>
    <row r="84" spans="1:24" x14ac:dyDescent="0.25">
      <c r="A84" s="7" t="s">
        <v>74</v>
      </c>
      <c r="B84" s="7">
        <f>SUM(B76:B83)</f>
        <v>265</v>
      </c>
      <c r="C84" s="7">
        <f>SUM(C76:C83)</f>
        <v>277</v>
      </c>
      <c r="D84" s="7">
        <f>SUM(D76:D83)</f>
        <v>12</v>
      </c>
      <c r="E84" s="7">
        <f>SUM(E76:E83)</f>
        <v>16</v>
      </c>
      <c r="F84" s="7">
        <f>SUM(F76:F83)</f>
        <v>570</v>
      </c>
    </row>
    <row r="86" spans="1:24" x14ac:dyDescent="0.25">
      <c r="A86" s="6" t="s">
        <v>83</v>
      </c>
      <c r="F86" s="7"/>
      <c r="O86" s="8" t="s">
        <v>113</v>
      </c>
      <c r="W86" s="4" t="s">
        <v>119</v>
      </c>
    </row>
    <row r="87" spans="1:24" x14ac:dyDescent="0.25">
      <c r="A87" s="6" t="s">
        <v>26</v>
      </c>
      <c r="B87" s="6" t="s">
        <v>2</v>
      </c>
      <c r="C87" s="6" t="s">
        <v>3</v>
      </c>
      <c r="D87" s="6" t="s">
        <v>4</v>
      </c>
      <c r="E87" s="6" t="s">
        <v>5</v>
      </c>
      <c r="F87" s="6" t="s">
        <v>27</v>
      </c>
      <c r="O87" s="6" t="s">
        <v>23</v>
      </c>
      <c r="P87" s="6" t="s">
        <v>108</v>
      </c>
      <c r="Q87" s="6"/>
      <c r="W87" s="6" t="s">
        <v>24</v>
      </c>
      <c r="X87" s="6" t="s">
        <v>25</v>
      </c>
    </row>
    <row r="88" spans="1:24" x14ac:dyDescent="0.25">
      <c r="A88" s="4" t="s">
        <v>34</v>
      </c>
      <c r="B88" s="4">
        <v>29</v>
      </c>
      <c r="C88" s="4">
        <v>34</v>
      </c>
      <c r="D88" s="4">
        <v>6</v>
      </c>
      <c r="E88" s="4">
        <v>4</v>
      </c>
      <c r="F88" s="4">
        <f>SUM(B88:E88)</f>
        <v>73</v>
      </c>
      <c r="O88" s="5">
        <f>SUM(B98:C98)/F98</f>
        <v>0.91080617495711835</v>
      </c>
      <c r="P88" s="5">
        <f>SQRT(O88*(1-O88)/F98)</f>
        <v>1.1804459329577058E-2</v>
      </c>
      <c r="Q88" s="4" t="s">
        <v>28</v>
      </c>
      <c r="W88" s="4" t="s">
        <v>29</v>
      </c>
      <c r="X88" s="4" t="s">
        <v>30</v>
      </c>
    </row>
    <row r="89" spans="1:24" x14ac:dyDescent="0.25">
      <c r="A89" s="4" t="s">
        <v>35</v>
      </c>
      <c r="B89" s="4">
        <v>36</v>
      </c>
      <c r="C89" s="4">
        <v>34</v>
      </c>
      <c r="D89" s="4">
        <v>5</v>
      </c>
      <c r="E89" s="4">
        <v>6</v>
      </c>
      <c r="F89" s="4">
        <f t="shared" ref="F89:F93" si="7">SUM(B89:E89)</f>
        <v>81</v>
      </c>
      <c r="W89" s="4" t="s">
        <v>85</v>
      </c>
      <c r="X89" s="4" t="s">
        <v>84</v>
      </c>
    </row>
    <row r="90" spans="1:24" x14ac:dyDescent="0.25">
      <c r="A90" s="4" t="s">
        <v>36</v>
      </c>
      <c r="B90" s="4">
        <v>39</v>
      </c>
      <c r="C90" s="4">
        <v>26</v>
      </c>
      <c r="D90" s="4">
        <v>2</v>
      </c>
      <c r="E90" s="4">
        <v>4</v>
      </c>
      <c r="F90" s="4">
        <f t="shared" si="7"/>
        <v>71</v>
      </c>
      <c r="O90" s="8" t="s">
        <v>109</v>
      </c>
      <c r="P90" s="10"/>
      <c r="Q90" s="10"/>
    </row>
    <row r="91" spans="1:24" x14ac:dyDescent="0.25">
      <c r="A91" s="4" t="s">
        <v>37</v>
      </c>
      <c r="B91" s="4">
        <v>4</v>
      </c>
      <c r="C91" s="4">
        <v>24</v>
      </c>
      <c r="E91" s="4">
        <v>1</v>
      </c>
      <c r="F91" s="4">
        <f t="shared" si="7"/>
        <v>29</v>
      </c>
      <c r="O91" s="8" t="s">
        <v>23</v>
      </c>
      <c r="P91" s="8" t="s">
        <v>108</v>
      </c>
      <c r="Q91" s="10"/>
    </row>
    <row r="92" spans="1:24" x14ac:dyDescent="0.25">
      <c r="A92" s="4" t="s">
        <v>38</v>
      </c>
      <c r="B92" s="4">
        <v>24</v>
      </c>
      <c r="C92" s="4">
        <v>21</v>
      </c>
      <c r="D92" s="4">
        <v>3</v>
      </c>
      <c r="E92" s="4">
        <v>4</v>
      </c>
      <c r="F92" s="4">
        <f t="shared" si="7"/>
        <v>52</v>
      </c>
      <c r="O92" s="11">
        <v>0.91500000000000004</v>
      </c>
      <c r="P92" s="11">
        <v>1.47E-2</v>
      </c>
      <c r="Q92" s="10" t="s">
        <v>110</v>
      </c>
    </row>
    <row r="93" spans="1:24" x14ac:dyDescent="0.25">
      <c r="A93" s="4" t="s">
        <v>39</v>
      </c>
      <c r="B93" s="4">
        <v>25</v>
      </c>
      <c r="C93" s="4">
        <v>30</v>
      </c>
      <c r="D93" s="4">
        <v>3</v>
      </c>
      <c r="E93" s="4">
        <v>1</v>
      </c>
      <c r="F93" s="4">
        <f t="shared" si="7"/>
        <v>59</v>
      </c>
    </row>
    <row r="94" spans="1:24" x14ac:dyDescent="0.25">
      <c r="A94" s="4" t="s">
        <v>40</v>
      </c>
      <c r="B94" s="4">
        <v>32</v>
      </c>
      <c r="C94" s="4">
        <v>25</v>
      </c>
      <c r="F94" s="4">
        <f t="shared" ref="F94:F97" si="8">SUM(B94:E94)</f>
        <v>57</v>
      </c>
    </row>
    <row r="95" spans="1:24" x14ac:dyDescent="0.25">
      <c r="A95" s="4" t="s">
        <v>41</v>
      </c>
      <c r="B95" s="4">
        <v>25</v>
      </c>
      <c r="C95" s="4">
        <v>28</v>
      </c>
      <c r="D95" s="4">
        <v>2</v>
      </c>
      <c r="E95" s="4">
        <v>2</v>
      </c>
      <c r="F95" s="4">
        <f t="shared" si="8"/>
        <v>57</v>
      </c>
    </row>
    <row r="96" spans="1:24" x14ac:dyDescent="0.25">
      <c r="A96" s="4" t="s">
        <v>42</v>
      </c>
      <c r="B96" s="4">
        <v>26</v>
      </c>
      <c r="C96" s="4">
        <v>22</v>
      </c>
      <c r="D96" s="4">
        <v>1</v>
      </c>
      <c r="E96" s="4">
        <v>3</v>
      </c>
      <c r="F96" s="4">
        <f t="shared" si="8"/>
        <v>52</v>
      </c>
    </row>
    <row r="97" spans="1:6" x14ac:dyDescent="0.25">
      <c r="A97" s="4" t="s">
        <v>43</v>
      </c>
      <c r="B97" s="4">
        <v>23</v>
      </c>
      <c r="C97" s="4">
        <v>24</v>
      </c>
      <c r="D97" s="4">
        <v>3</v>
      </c>
      <c r="E97" s="4">
        <v>2</v>
      </c>
      <c r="F97" s="4">
        <f t="shared" si="8"/>
        <v>52</v>
      </c>
    </row>
    <row r="98" spans="1:6" x14ac:dyDescent="0.25">
      <c r="A98" s="7" t="s">
        <v>74</v>
      </c>
      <c r="B98" s="7">
        <f>SUM(B88:B97)</f>
        <v>263</v>
      </c>
      <c r="C98" s="7">
        <f t="shared" ref="C98:F98" si="9">SUM(C88:C97)</f>
        <v>268</v>
      </c>
      <c r="D98" s="7">
        <f t="shared" si="9"/>
        <v>25</v>
      </c>
      <c r="E98" s="7">
        <f t="shared" si="9"/>
        <v>27</v>
      </c>
      <c r="F98" s="7">
        <f t="shared" si="9"/>
        <v>583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5FB82-C095-4118-8A7C-7B02D93C8526}">
  <dimension ref="A1:W68"/>
  <sheetViews>
    <sheetView workbookViewId="0"/>
  </sheetViews>
  <sheetFormatPr defaultRowHeight="15.75" x14ac:dyDescent="0.25"/>
  <cols>
    <col min="1" max="16384" width="9.140625" style="4"/>
  </cols>
  <sheetData>
    <row r="1" spans="1:23" x14ac:dyDescent="0.25">
      <c r="A1" s="6" t="s">
        <v>118</v>
      </c>
    </row>
    <row r="3" spans="1:23" x14ac:dyDescent="0.25">
      <c r="A3" s="1" t="s">
        <v>7</v>
      </c>
      <c r="C3" s="7"/>
      <c r="K3" s="7"/>
      <c r="L3" s="7"/>
    </row>
    <row r="4" spans="1:23" x14ac:dyDescent="0.25">
      <c r="A4" s="1" t="s">
        <v>10</v>
      </c>
      <c r="D4" s="4" t="s">
        <v>95</v>
      </c>
      <c r="I4" s="4" t="s">
        <v>8</v>
      </c>
      <c r="J4" s="4" t="s">
        <v>9</v>
      </c>
      <c r="L4" s="4" t="s">
        <v>19</v>
      </c>
    </row>
    <row r="5" spans="1:23" x14ac:dyDescent="0.25">
      <c r="A5" s="4" t="s">
        <v>16</v>
      </c>
      <c r="D5" s="4" t="s">
        <v>12</v>
      </c>
      <c r="I5" s="4" t="s">
        <v>11</v>
      </c>
      <c r="J5" s="4" t="s">
        <v>21</v>
      </c>
    </row>
    <row r="6" spans="1:23" x14ac:dyDescent="0.25">
      <c r="A6" s="2" t="s">
        <v>17</v>
      </c>
      <c r="D6" s="4" t="s">
        <v>13</v>
      </c>
      <c r="I6" s="4" t="s">
        <v>14</v>
      </c>
      <c r="J6" s="4" t="s">
        <v>22</v>
      </c>
    </row>
    <row r="7" spans="1:23" x14ac:dyDescent="0.25">
      <c r="A7" s="2" t="s">
        <v>18</v>
      </c>
      <c r="D7" s="4" t="s">
        <v>31</v>
      </c>
      <c r="I7" s="4" t="s">
        <v>20</v>
      </c>
      <c r="J7" s="4" t="s">
        <v>15</v>
      </c>
    </row>
    <row r="10" spans="1:23" x14ac:dyDescent="0.25">
      <c r="A10" s="6" t="s">
        <v>76</v>
      </c>
      <c r="F10" s="7"/>
      <c r="G10" s="7"/>
      <c r="O10" s="8" t="s">
        <v>113</v>
      </c>
      <c r="V10" s="4" t="s">
        <v>119</v>
      </c>
    </row>
    <row r="11" spans="1:23" x14ac:dyDescent="0.25">
      <c r="A11" s="6" t="s">
        <v>26</v>
      </c>
      <c r="B11" s="6" t="s">
        <v>2</v>
      </c>
      <c r="C11" s="6" t="s">
        <v>3</v>
      </c>
      <c r="D11" s="6" t="s">
        <v>4</v>
      </c>
      <c r="E11" s="6" t="s">
        <v>5</v>
      </c>
      <c r="F11" s="6" t="s">
        <v>27</v>
      </c>
      <c r="G11" s="6" t="s">
        <v>6</v>
      </c>
      <c r="H11" s="6" t="s">
        <v>32</v>
      </c>
      <c r="O11" s="6" t="s">
        <v>23</v>
      </c>
      <c r="P11" s="6" t="s">
        <v>108</v>
      </c>
      <c r="Q11" s="6"/>
      <c r="V11" s="6" t="s">
        <v>24</v>
      </c>
      <c r="W11" s="6" t="s">
        <v>25</v>
      </c>
    </row>
    <row r="12" spans="1:23" x14ac:dyDescent="0.25">
      <c r="A12" s="4" t="s">
        <v>34</v>
      </c>
      <c r="B12" s="4">
        <v>11</v>
      </c>
      <c r="C12" s="4">
        <v>16</v>
      </c>
      <c r="D12" s="4">
        <v>14</v>
      </c>
      <c r="E12" s="4">
        <v>11</v>
      </c>
      <c r="F12" s="4">
        <f>SUM(B12:E12)</f>
        <v>52</v>
      </c>
      <c r="O12" s="5">
        <f>SUM(B37:C37)/F37</f>
        <v>0.49575070821529743</v>
      </c>
      <c r="P12" s="5">
        <f>SQRT(O12*(1-O12)/F37)</f>
        <v>1.8817068660488889E-2</v>
      </c>
      <c r="Q12" s="4" t="s">
        <v>28</v>
      </c>
      <c r="V12" s="4">
        <v>0.91520000000000001</v>
      </c>
      <c r="W12" s="4" t="s">
        <v>30</v>
      </c>
    </row>
    <row r="13" spans="1:23" x14ac:dyDescent="0.25">
      <c r="A13" s="4" t="s">
        <v>35</v>
      </c>
      <c r="B13" s="3">
        <v>27</v>
      </c>
      <c r="C13" s="3">
        <v>25</v>
      </c>
      <c r="D13" s="3">
        <v>22</v>
      </c>
      <c r="E13" s="3">
        <v>22</v>
      </c>
      <c r="F13" s="4">
        <f t="shared" ref="F13:F35" si="0">SUM(B13:E13)</f>
        <v>96</v>
      </c>
      <c r="O13" s="5">
        <f>SUM(B36:C36)/F36</f>
        <v>0.49707602339181284</v>
      </c>
      <c r="P13" s="5">
        <f>SQRT(O13*(1-O13)/F36)</f>
        <v>2.7036441206300419E-2</v>
      </c>
      <c r="Q13" s="10" t="s">
        <v>111</v>
      </c>
      <c r="V13" s="4">
        <v>0.1389</v>
      </c>
      <c r="W13" s="4" t="s">
        <v>80</v>
      </c>
    </row>
    <row r="14" spans="1:23" x14ac:dyDescent="0.25">
      <c r="A14" s="4" t="s">
        <v>36</v>
      </c>
      <c r="B14" s="3">
        <v>24</v>
      </c>
      <c r="C14" s="3">
        <v>21</v>
      </c>
      <c r="D14" s="3">
        <v>29</v>
      </c>
      <c r="E14" s="3">
        <v>23</v>
      </c>
      <c r="F14" s="4">
        <f t="shared" si="0"/>
        <v>97</v>
      </c>
      <c r="O14" s="5">
        <f>G36/H36</f>
        <v>0.79525862068965514</v>
      </c>
      <c r="P14" s="5">
        <f>SQRT(O14*(1-O14)/H36)</f>
        <v>1.8732598068771075E-2</v>
      </c>
      <c r="Q14" s="4" t="s">
        <v>77</v>
      </c>
    </row>
    <row r="15" spans="1:23" x14ac:dyDescent="0.25">
      <c r="A15" s="4" t="s">
        <v>37</v>
      </c>
      <c r="B15" s="3">
        <v>26</v>
      </c>
      <c r="C15" s="3">
        <v>30</v>
      </c>
      <c r="D15" s="3">
        <v>37</v>
      </c>
      <c r="E15" s="3">
        <v>26</v>
      </c>
      <c r="F15" s="4">
        <f t="shared" si="0"/>
        <v>119</v>
      </c>
      <c r="O15" s="5">
        <f>O14/'Supplementary Data Set 3'!G6</f>
        <v>0.9592898647361402</v>
      </c>
      <c r="P15" s="5">
        <f>SQRT((P14/O14)^2+('Supplementary Data Set 3'!H6/'Supplementary Data Set 3'!G6)^2)</f>
        <v>2.9491655690669583E-2</v>
      </c>
      <c r="Q15" s="4" t="s">
        <v>78</v>
      </c>
    </row>
    <row r="16" spans="1:23" x14ac:dyDescent="0.25">
      <c r="A16" s="4" t="s">
        <v>38</v>
      </c>
      <c r="B16" s="3">
        <v>0</v>
      </c>
      <c r="C16" s="3">
        <v>3</v>
      </c>
      <c r="D16" s="3">
        <v>3</v>
      </c>
      <c r="E16" s="3">
        <v>3</v>
      </c>
      <c r="F16" s="4">
        <f t="shared" si="0"/>
        <v>9</v>
      </c>
      <c r="G16" s="4">
        <v>9</v>
      </c>
      <c r="H16" s="4">
        <v>12</v>
      </c>
    </row>
    <row r="17" spans="1:17" x14ac:dyDescent="0.25">
      <c r="A17" s="4" t="s">
        <v>39</v>
      </c>
      <c r="B17" s="3">
        <v>0</v>
      </c>
      <c r="C17" s="3">
        <v>0</v>
      </c>
      <c r="D17" s="3">
        <v>3</v>
      </c>
      <c r="E17" s="3">
        <v>2</v>
      </c>
      <c r="F17" s="4">
        <f t="shared" si="0"/>
        <v>5</v>
      </c>
      <c r="G17" s="4">
        <v>5</v>
      </c>
      <c r="H17" s="4">
        <v>10</v>
      </c>
      <c r="O17" s="8" t="s">
        <v>109</v>
      </c>
      <c r="P17" s="10"/>
      <c r="Q17" s="10"/>
    </row>
    <row r="18" spans="1:17" x14ac:dyDescent="0.25">
      <c r="A18" s="4" t="s">
        <v>40</v>
      </c>
      <c r="B18" s="4">
        <v>9</v>
      </c>
      <c r="C18" s="4">
        <v>8</v>
      </c>
      <c r="D18" s="4">
        <v>3</v>
      </c>
      <c r="E18" s="4">
        <v>6</v>
      </c>
      <c r="F18" s="4">
        <f t="shared" si="0"/>
        <v>26</v>
      </c>
      <c r="G18" s="4">
        <v>27</v>
      </c>
      <c r="H18" s="4">
        <v>27</v>
      </c>
      <c r="O18" s="8" t="s">
        <v>23</v>
      </c>
      <c r="P18" s="8" t="s">
        <v>108</v>
      </c>
      <c r="Q18" s="10"/>
    </row>
    <row r="19" spans="1:17" x14ac:dyDescent="0.25">
      <c r="A19" s="4" t="s">
        <v>1</v>
      </c>
      <c r="B19" s="4">
        <v>2</v>
      </c>
      <c r="C19" s="4">
        <v>6</v>
      </c>
      <c r="D19" s="4">
        <v>3</v>
      </c>
      <c r="E19" s="4">
        <v>6</v>
      </c>
      <c r="F19" s="4">
        <f t="shared" si="0"/>
        <v>17</v>
      </c>
      <c r="G19" s="4">
        <v>19</v>
      </c>
      <c r="H19" s="4">
        <v>21</v>
      </c>
      <c r="O19" s="11">
        <v>0.496</v>
      </c>
      <c r="P19" s="11">
        <v>1.8800000000000001E-2</v>
      </c>
      <c r="Q19" s="10" t="s">
        <v>110</v>
      </c>
    </row>
    <row r="20" spans="1:17" x14ac:dyDescent="0.25">
      <c r="A20" s="4" t="s">
        <v>41</v>
      </c>
      <c r="B20" s="4" t="s">
        <v>65</v>
      </c>
      <c r="C20" s="4" t="s">
        <v>65</v>
      </c>
      <c r="D20" s="4" t="s">
        <v>65</v>
      </c>
      <c r="E20" s="4" t="s">
        <v>65</v>
      </c>
      <c r="F20" s="4" t="s">
        <v>65</v>
      </c>
      <c r="G20" s="4" t="s">
        <v>65</v>
      </c>
      <c r="H20" s="4" t="s">
        <v>65</v>
      </c>
      <c r="O20" s="11">
        <v>0.49299999999999999</v>
      </c>
      <c r="P20" s="11">
        <v>3.2300000000000002E-2</v>
      </c>
      <c r="Q20" s="10" t="s">
        <v>111</v>
      </c>
    </row>
    <row r="21" spans="1:17" x14ac:dyDescent="0.25">
      <c r="A21" s="4" t="s">
        <v>1</v>
      </c>
      <c r="B21" s="4">
        <v>0</v>
      </c>
      <c r="C21" s="4">
        <v>1</v>
      </c>
      <c r="D21" s="4">
        <v>5</v>
      </c>
      <c r="E21" s="4">
        <v>2</v>
      </c>
      <c r="F21" s="4">
        <f t="shared" si="0"/>
        <v>8</v>
      </c>
      <c r="G21" s="4">
        <v>11</v>
      </c>
      <c r="H21" s="4">
        <v>16</v>
      </c>
      <c r="O21" s="11">
        <v>0.80100000000000005</v>
      </c>
      <c r="P21" s="11">
        <v>2.5399999999999999E-2</v>
      </c>
      <c r="Q21" s="10" t="s">
        <v>112</v>
      </c>
    </row>
    <row r="22" spans="1:17" x14ac:dyDescent="0.25">
      <c r="A22" s="4" t="s">
        <v>42</v>
      </c>
      <c r="B22" s="4">
        <v>10</v>
      </c>
      <c r="C22" s="4">
        <v>7</v>
      </c>
      <c r="D22" s="4">
        <v>11</v>
      </c>
      <c r="E22" s="4">
        <v>3</v>
      </c>
      <c r="F22" s="4">
        <f t="shared" si="0"/>
        <v>31</v>
      </c>
      <c r="G22" s="4">
        <v>31</v>
      </c>
      <c r="H22" s="4">
        <v>40</v>
      </c>
      <c r="O22" s="5">
        <f>O21/'Supplementary Data Set 3'!G10</f>
        <v>0.96506024096385556</v>
      </c>
      <c r="P22" s="5">
        <f>SQRT((P21/O21)^2+('Supplementary Data Set 3'!H10/'Supplementary Data Set 3'!G10)^2)</f>
        <v>3.7490626310849588E-2</v>
      </c>
      <c r="Q22" s="10" t="s">
        <v>78</v>
      </c>
    </row>
    <row r="23" spans="1:17" x14ac:dyDescent="0.25">
      <c r="A23" s="4" t="s">
        <v>1</v>
      </c>
      <c r="B23" s="4">
        <v>4</v>
      </c>
      <c r="C23" s="4">
        <v>2</v>
      </c>
      <c r="D23" s="4">
        <v>3</v>
      </c>
      <c r="E23" s="4">
        <v>5</v>
      </c>
      <c r="F23" s="4">
        <f t="shared" si="0"/>
        <v>14</v>
      </c>
      <c r="G23" s="4">
        <v>20</v>
      </c>
      <c r="H23" s="4">
        <v>24</v>
      </c>
    </row>
    <row r="24" spans="1:17" x14ac:dyDescent="0.25">
      <c r="A24" s="4" t="s">
        <v>43</v>
      </c>
      <c r="B24" s="4">
        <v>2</v>
      </c>
      <c r="C24" s="4">
        <v>7</v>
      </c>
      <c r="D24" s="4">
        <v>8</v>
      </c>
      <c r="E24" s="4">
        <v>6</v>
      </c>
      <c r="F24" s="4">
        <f t="shared" si="0"/>
        <v>23</v>
      </c>
      <c r="G24" s="4">
        <v>24</v>
      </c>
      <c r="H24" s="4">
        <v>26</v>
      </c>
    </row>
    <row r="25" spans="1:17" x14ac:dyDescent="0.25">
      <c r="A25" s="4" t="s">
        <v>1</v>
      </c>
      <c r="B25" s="4">
        <v>6</v>
      </c>
      <c r="C25" s="4">
        <v>3</v>
      </c>
      <c r="D25" s="4">
        <v>3</v>
      </c>
      <c r="E25" s="4">
        <v>5</v>
      </c>
      <c r="F25" s="4">
        <f t="shared" si="0"/>
        <v>17</v>
      </c>
      <c r="G25" s="4">
        <v>17</v>
      </c>
      <c r="H25" s="4">
        <v>24</v>
      </c>
    </row>
    <row r="26" spans="1:17" x14ac:dyDescent="0.25">
      <c r="A26" s="4" t="s">
        <v>0</v>
      </c>
      <c r="B26" s="4">
        <v>4</v>
      </c>
      <c r="C26" s="4">
        <v>5</v>
      </c>
      <c r="D26" s="4">
        <v>2</v>
      </c>
      <c r="E26" s="4">
        <v>2</v>
      </c>
      <c r="F26" s="4">
        <f t="shared" si="0"/>
        <v>13</v>
      </c>
      <c r="G26" s="4">
        <v>15</v>
      </c>
      <c r="H26" s="4">
        <v>23</v>
      </c>
    </row>
    <row r="27" spans="1:17" x14ac:dyDescent="0.25">
      <c r="A27" s="4" t="s">
        <v>44</v>
      </c>
      <c r="B27" s="4">
        <v>10</v>
      </c>
      <c r="C27" s="4">
        <v>7</v>
      </c>
      <c r="D27" s="4">
        <v>5</v>
      </c>
      <c r="E27" s="4">
        <v>6</v>
      </c>
      <c r="F27" s="4">
        <f t="shared" si="0"/>
        <v>28</v>
      </c>
      <c r="G27" s="4">
        <v>28</v>
      </c>
      <c r="H27" s="4">
        <v>32</v>
      </c>
    </row>
    <row r="28" spans="1:17" x14ac:dyDescent="0.25">
      <c r="A28" s="4" t="s">
        <v>1</v>
      </c>
      <c r="B28" s="4">
        <v>7</v>
      </c>
      <c r="C28" s="4">
        <v>4</v>
      </c>
      <c r="D28" s="4">
        <v>7</v>
      </c>
      <c r="E28" s="4">
        <v>4</v>
      </c>
      <c r="F28" s="4">
        <f t="shared" si="0"/>
        <v>22</v>
      </c>
      <c r="G28" s="4">
        <v>23</v>
      </c>
      <c r="H28" s="4">
        <v>26</v>
      </c>
    </row>
    <row r="29" spans="1:17" x14ac:dyDescent="0.25">
      <c r="A29" s="4" t="s">
        <v>0</v>
      </c>
      <c r="B29" s="4">
        <v>4</v>
      </c>
      <c r="C29" s="4">
        <v>2</v>
      </c>
      <c r="D29" s="4">
        <v>9</v>
      </c>
      <c r="E29" s="4">
        <v>4</v>
      </c>
      <c r="F29" s="4">
        <f t="shared" si="0"/>
        <v>19</v>
      </c>
      <c r="G29" s="4">
        <v>19</v>
      </c>
      <c r="H29" s="4">
        <v>25</v>
      </c>
    </row>
    <row r="30" spans="1:17" x14ac:dyDescent="0.25">
      <c r="A30" s="4" t="s">
        <v>45</v>
      </c>
      <c r="B30" s="4">
        <v>2</v>
      </c>
      <c r="C30" s="4">
        <v>1</v>
      </c>
      <c r="D30" s="4">
        <v>3</v>
      </c>
      <c r="E30" s="4">
        <v>1</v>
      </c>
      <c r="F30" s="4">
        <f t="shared" si="0"/>
        <v>7</v>
      </c>
      <c r="G30" s="4">
        <v>8</v>
      </c>
      <c r="H30" s="4">
        <v>9</v>
      </c>
    </row>
    <row r="31" spans="1:17" x14ac:dyDescent="0.25">
      <c r="A31" s="4" t="s">
        <v>1</v>
      </c>
      <c r="B31" s="4">
        <v>3</v>
      </c>
      <c r="C31" s="4">
        <v>5</v>
      </c>
      <c r="D31" s="4">
        <v>5</v>
      </c>
      <c r="E31" s="4">
        <v>11</v>
      </c>
      <c r="F31" s="4">
        <f t="shared" si="0"/>
        <v>24</v>
      </c>
      <c r="G31" s="4">
        <v>25</v>
      </c>
      <c r="H31" s="4">
        <v>29</v>
      </c>
    </row>
    <row r="32" spans="1:17" x14ac:dyDescent="0.25">
      <c r="A32" s="4" t="s">
        <v>0</v>
      </c>
      <c r="B32" s="4">
        <v>7</v>
      </c>
      <c r="C32" s="4">
        <v>3</v>
      </c>
      <c r="D32" s="4">
        <v>3</v>
      </c>
      <c r="E32" s="4">
        <v>2</v>
      </c>
      <c r="F32" s="4">
        <f t="shared" si="0"/>
        <v>15</v>
      </c>
      <c r="G32" s="4">
        <v>19</v>
      </c>
      <c r="H32" s="4">
        <v>30</v>
      </c>
    </row>
    <row r="33" spans="1:23" x14ac:dyDescent="0.25">
      <c r="A33" s="4" t="s">
        <v>46</v>
      </c>
      <c r="B33" s="4">
        <v>8</v>
      </c>
      <c r="C33" s="4">
        <v>9</v>
      </c>
      <c r="D33" s="4">
        <v>8</v>
      </c>
      <c r="E33" s="4">
        <v>6</v>
      </c>
      <c r="F33" s="4">
        <f t="shared" si="0"/>
        <v>31</v>
      </c>
      <c r="G33" s="4">
        <v>31</v>
      </c>
      <c r="H33" s="4">
        <v>39</v>
      </c>
    </row>
    <row r="34" spans="1:23" x14ac:dyDescent="0.25">
      <c r="A34" s="4" t="s">
        <v>1</v>
      </c>
      <c r="B34" s="4">
        <v>3</v>
      </c>
      <c r="C34" s="4">
        <v>6</v>
      </c>
      <c r="D34" s="4">
        <v>2</v>
      </c>
      <c r="E34" s="4">
        <v>1</v>
      </c>
      <c r="F34" s="4">
        <f t="shared" si="0"/>
        <v>12</v>
      </c>
      <c r="G34" s="4">
        <v>15</v>
      </c>
      <c r="H34" s="4">
        <v>21</v>
      </c>
    </row>
    <row r="35" spans="1:23" x14ac:dyDescent="0.25">
      <c r="A35" s="4" t="s">
        <v>0</v>
      </c>
      <c r="B35" s="4">
        <v>4</v>
      </c>
      <c r="C35" s="4">
        <v>6</v>
      </c>
      <c r="D35" s="4">
        <v>6</v>
      </c>
      <c r="E35" s="4">
        <v>5</v>
      </c>
      <c r="F35" s="4">
        <f t="shared" si="0"/>
        <v>21</v>
      </c>
      <c r="G35" s="4">
        <v>23</v>
      </c>
      <c r="H35" s="4">
        <v>30</v>
      </c>
    </row>
    <row r="36" spans="1:23" x14ac:dyDescent="0.25">
      <c r="A36" s="7" t="s">
        <v>75</v>
      </c>
      <c r="B36" s="7">
        <f t="shared" ref="B36:H36" si="1">SUM(B16:B35)</f>
        <v>85</v>
      </c>
      <c r="C36" s="7">
        <f t="shared" si="1"/>
        <v>85</v>
      </c>
      <c r="D36" s="7">
        <f t="shared" si="1"/>
        <v>92</v>
      </c>
      <c r="E36" s="7">
        <f t="shared" si="1"/>
        <v>80</v>
      </c>
      <c r="F36" s="7">
        <f t="shared" si="1"/>
        <v>342</v>
      </c>
      <c r="G36" s="7">
        <f t="shared" si="1"/>
        <v>369</v>
      </c>
      <c r="H36" s="7">
        <f t="shared" si="1"/>
        <v>464</v>
      </c>
    </row>
    <row r="37" spans="1:23" x14ac:dyDescent="0.25">
      <c r="A37" s="7" t="s">
        <v>74</v>
      </c>
      <c r="B37" s="7">
        <f t="shared" ref="B37:E37" si="2">SUM(B12:B35)</f>
        <v>173</v>
      </c>
      <c r="C37" s="7">
        <f t="shared" si="2"/>
        <v>177</v>
      </c>
      <c r="D37" s="7">
        <f t="shared" si="2"/>
        <v>194</v>
      </c>
      <c r="E37" s="7">
        <f t="shared" si="2"/>
        <v>162</v>
      </c>
      <c r="F37" s="7">
        <f>SUM(F12:F35)</f>
        <v>706</v>
      </c>
      <c r="G37" s="7"/>
      <c r="H37" s="7"/>
    </row>
    <row r="39" spans="1:23" x14ac:dyDescent="0.25">
      <c r="A39" s="6" t="s">
        <v>82</v>
      </c>
      <c r="F39" s="7"/>
      <c r="O39" s="8" t="s">
        <v>113</v>
      </c>
      <c r="V39" s="4" t="s">
        <v>119</v>
      </c>
    </row>
    <row r="40" spans="1:23" x14ac:dyDescent="0.25">
      <c r="A40" s="6" t="s">
        <v>26</v>
      </c>
      <c r="B40" s="6" t="s">
        <v>2</v>
      </c>
      <c r="C40" s="6" t="s">
        <v>3</v>
      </c>
      <c r="D40" s="6" t="s">
        <v>4</v>
      </c>
      <c r="E40" s="6" t="s">
        <v>5</v>
      </c>
      <c r="F40" s="6" t="s">
        <v>27</v>
      </c>
      <c r="O40" s="6" t="s">
        <v>23</v>
      </c>
      <c r="P40" s="6" t="s">
        <v>108</v>
      </c>
      <c r="Q40" s="6"/>
      <c r="V40" s="6" t="s">
        <v>24</v>
      </c>
      <c r="W40" s="6" t="s">
        <v>25</v>
      </c>
    </row>
    <row r="41" spans="1:23" x14ac:dyDescent="0.25">
      <c r="A41" s="4" t="s">
        <v>34</v>
      </c>
      <c r="B41" s="4">
        <v>10</v>
      </c>
      <c r="C41" s="4">
        <v>9</v>
      </c>
      <c r="D41" s="4">
        <v>10</v>
      </c>
      <c r="E41" s="4">
        <v>11</v>
      </c>
      <c r="F41" s="4">
        <f>SUM(B41:E41)</f>
        <v>40</v>
      </c>
      <c r="O41" s="5">
        <f>SUM(B44:C44)/F44</f>
        <v>0.48473282442748089</v>
      </c>
      <c r="P41" s="5">
        <f>SQRT(O41*(1-O41)/F44)</f>
        <v>3.0875699661389006E-2</v>
      </c>
      <c r="Q41" s="4" t="s">
        <v>28</v>
      </c>
      <c r="V41" s="4">
        <v>0.79320000000000002</v>
      </c>
      <c r="W41" s="4" t="s">
        <v>30</v>
      </c>
    </row>
    <row r="42" spans="1:23" x14ac:dyDescent="0.25">
      <c r="A42" s="4" t="s">
        <v>35</v>
      </c>
      <c r="B42" s="4">
        <v>23</v>
      </c>
      <c r="C42" s="4">
        <v>23</v>
      </c>
      <c r="D42" s="4">
        <v>19</v>
      </c>
      <c r="E42" s="4">
        <v>29</v>
      </c>
      <c r="F42" s="4">
        <f t="shared" ref="F42:F43" si="3">SUM(B42:E42)</f>
        <v>94</v>
      </c>
    </row>
    <row r="43" spans="1:23" x14ac:dyDescent="0.25">
      <c r="A43" s="4" t="s">
        <v>36</v>
      </c>
      <c r="B43" s="4">
        <v>30</v>
      </c>
      <c r="C43" s="4">
        <v>32</v>
      </c>
      <c r="D43" s="4">
        <v>34</v>
      </c>
      <c r="E43" s="4">
        <v>32</v>
      </c>
      <c r="F43" s="4">
        <f t="shared" si="3"/>
        <v>128</v>
      </c>
      <c r="O43" s="8" t="s">
        <v>109</v>
      </c>
      <c r="P43" s="10"/>
      <c r="Q43" s="10"/>
    </row>
    <row r="44" spans="1:23" x14ac:dyDescent="0.25">
      <c r="A44" s="7" t="s">
        <v>74</v>
      </c>
      <c r="B44" s="7">
        <f>SUM(B41:B43)</f>
        <v>63</v>
      </c>
      <c r="C44" s="7">
        <f>SUM(C41:C43)</f>
        <v>64</v>
      </c>
      <c r="D44" s="7">
        <f>SUM(D41:D43)</f>
        <v>63</v>
      </c>
      <c r="E44" s="7">
        <f>SUM(E41:E43)</f>
        <v>72</v>
      </c>
      <c r="F44" s="7">
        <f>SUM(F41:F43)</f>
        <v>262</v>
      </c>
      <c r="O44" s="8" t="s">
        <v>23</v>
      </c>
      <c r="P44" s="8" t="s">
        <v>108</v>
      </c>
      <c r="Q44" s="10"/>
    </row>
    <row r="45" spans="1:23" x14ac:dyDescent="0.25">
      <c r="O45" s="11">
        <v>0.48499999999999999</v>
      </c>
      <c r="P45" s="11">
        <v>3.09E-2</v>
      </c>
      <c r="Q45" s="10" t="s">
        <v>110</v>
      </c>
    </row>
    <row r="67" spans="1:9" x14ac:dyDescent="0.25">
      <c r="A67" s="7"/>
      <c r="B67" s="7"/>
      <c r="C67" s="7"/>
      <c r="D67" s="7"/>
      <c r="E67" s="7"/>
      <c r="F67" s="7"/>
      <c r="G67" s="7"/>
      <c r="H67" s="7"/>
    </row>
    <row r="68" spans="1:9" x14ac:dyDescent="0.25">
      <c r="A68" s="7"/>
      <c r="B68" s="7"/>
      <c r="C68" s="7"/>
      <c r="D68" s="7"/>
      <c r="E68" s="7"/>
      <c r="F68" s="7"/>
      <c r="G68" s="7"/>
      <c r="H68" s="7"/>
      <c r="I68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CE711-98FB-44CD-860C-DF6A80233452}">
  <dimension ref="A1:M54"/>
  <sheetViews>
    <sheetView zoomScaleNormal="100" workbookViewId="0"/>
  </sheetViews>
  <sheetFormatPr defaultRowHeight="15.75" x14ac:dyDescent="0.25"/>
  <cols>
    <col min="1" max="16384" width="9.140625" style="4"/>
  </cols>
  <sheetData>
    <row r="1" spans="1:9" x14ac:dyDescent="0.25">
      <c r="A1" s="6" t="s">
        <v>117</v>
      </c>
      <c r="F1" s="4" t="s">
        <v>104</v>
      </c>
    </row>
    <row r="4" spans="1:9" x14ac:dyDescent="0.25">
      <c r="A4" s="6" t="s">
        <v>92</v>
      </c>
      <c r="F4" s="7"/>
      <c r="G4" s="8" t="s">
        <v>113</v>
      </c>
    </row>
    <row r="5" spans="1:9" x14ac:dyDescent="0.25">
      <c r="A5" s="6" t="s">
        <v>26</v>
      </c>
      <c r="B5" s="6" t="s">
        <v>93</v>
      </c>
      <c r="C5" s="6" t="s">
        <v>6</v>
      </c>
      <c r="D5" s="6" t="s">
        <v>32</v>
      </c>
      <c r="E5" s="6"/>
      <c r="F5" s="6"/>
      <c r="G5" s="6" t="s">
        <v>23</v>
      </c>
      <c r="H5" s="6" t="s">
        <v>108</v>
      </c>
      <c r="I5" s="6"/>
    </row>
    <row r="6" spans="1:9" x14ac:dyDescent="0.25">
      <c r="A6" s="4" t="s">
        <v>34</v>
      </c>
      <c r="B6" s="4">
        <v>19</v>
      </c>
      <c r="C6" s="4">
        <v>30</v>
      </c>
      <c r="D6" s="4">
        <v>35</v>
      </c>
      <c r="G6" s="5">
        <f>C29/D29</f>
        <v>0.82900763358778629</v>
      </c>
      <c r="H6" s="5">
        <f>SQRT(G6*(1-G6)/D29)</f>
        <v>1.4711161937750706E-2</v>
      </c>
      <c r="I6" s="4" t="s">
        <v>77</v>
      </c>
    </row>
    <row r="7" spans="1:9" x14ac:dyDescent="0.25">
      <c r="A7" s="4" t="s">
        <v>35</v>
      </c>
      <c r="B7" s="4">
        <v>21</v>
      </c>
      <c r="C7" s="4">
        <v>25</v>
      </c>
      <c r="D7" s="4">
        <v>29</v>
      </c>
    </row>
    <row r="8" spans="1:9" x14ac:dyDescent="0.25">
      <c r="A8" s="4" t="s">
        <v>36</v>
      </c>
      <c r="B8" s="4">
        <v>39</v>
      </c>
      <c r="C8" s="4">
        <v>33</v>
      </c>
      <c r="D8" s="4">
        <v>37</v>
      </c>
      <c r="E8" s="4" t="s">
        <v>105</v>
      </c>
      <c r="G8" s="8" t="s">
        <v>109</v>
      </c>
      <c r="H8" s="10"/>
      <c r="I8" s="10"/>
    </row>
    <row r="9" spans="1:9" x14ac:dyDescent="0.25">
      <c r="A9" s="4" t="s">
        <v>37</v>
      </c>
      <c r="B9" s="4">
        <v>36</v>
      </c>
      <c r="C9" s="4">
        <v>33</v>
      </c>
      <c r="D9" s="4">
        <v>34</v>
      </c>
      <c r="E9" s="4" t="s">
        <v>106</v>
      </c>
      <c r="G9" s="8" t="s">
        <v>23</v>
      </c>
      <c r="H9" s="8" t="s">
        <v>108</v>
      </c>
      <c r="I9" s="10"/>
    </row>
    <row r="10" spans="1:9" x14ac:dyDescent="0.25">
      <c r="A10" s="4" t="s">
        <v>38</v>
      </c>
      <c r="B10" s="4">
        <v>20</v>
      </c>
      <c r="C10" s="4">
        <v>20</v>
      </c>
      <c r="D10" s="4">
        <v>25</v>
      </c>
      <c r="G10" s="11">
        <v>0.83</v>
      </c>
      <c r="H10" s="11">
        <v>1.66E-2</v>
      </c>
      <c r="I10" s="10" t="s">
        <v>112</v>
      </c>
    </row>
    <row r="11" spans="1:9" x14ac:dyDescent="0.25">
      <c r="A11" s="4" t="s">
        <v>39</v>
      </c>
      <c r="B11" s="4">
        <v>19</v>
      </c>
      <c r="C11" s="4">
        <v>19</v>
      </c>
      <c r="D11" s="4">
        <v>22</v>
      </c>
      <c r="G11" s="11"/>
      <c r="H11" s="11"/>
      <c r="I11" s="10"/>
    </row>
    <row r="12" spans="1:9" x14ac:dyDescent="0.25">
      <c r="A12" s="4" t="s">
        <v>1</v>
      </c>
      <c r="B12" s="4">
        <v>15</v>
      </c>
      <c r="C12" s="4">
        <v>17</v>
      </c>
      <c r="D12" s="4">
        <v>18</v>
      </c>
    </row>
    <row r="13" spans="1:9" x14ac:dyDescent="0.25">
      <c r="A13" s="4" t="s">
        <v>0</v>
      </c>
      <c r="B13" s="4">
        <v>10</v>
      </c>
      <c r="C13" s="4">
        <v>11</v>
      </c>
      <c r="D13" s="4">
        <v>17</v>
      </c>
    </row>
    <row r="14" spans="1:9" x14ac:dyDescent="0.25">
      <c r="A14" s="4" t="s">
        <v>40</v>
      </c>
      <c r="B14" s="4">
        <v>21</v>
      </c>
      <c r="C14" s="4">
        <v>23</v>
      </c>
      <c r="D14" s="4">
        <v>28</v>
      </c>
    </row>
    <row r="15" spans="1:9" x14ac:dyDescent="0.25">
      <c r="A15" s="4" t="s">
        <v>1</v>
      </c>
      <c r="B15" s="4">
        <v>22</v>
      </c>
      <c r="C15" s="4">
        <v>23</v>
      </c>
      <c r="D15" s="4">
        <v>29</v>
      </c>
    </row>
    <row r="16" spans="1:9" x14ac:dyDescent="0.25">
      <c r="A16" s="4" t="s">
        <v>0</v>
      </c>
      <c r="B16" s="4">
        <v>11</v>
      </c>
      <c r="C16" s="4">
        <v>14</v>
      </c>
      <c r="D16" s="4">
        <v>19</v>
      </c>
    </row>
    <row r="17" spans="1:12" x14ac:dyDescent="0.25">
      <c r="A17" s="4" t="s">
        <v>41</v>
      </c>
      <c r="B17" s="4">
        <v>39</v>
      </c>
      <c r="C17" s="4">
        <v>41</v>
      </c>
      <c r="D17" s="4">
        <v>46</v>
      </c>
    </row>
    <row r="18" spans="1:12" x14ac:dyDescent="0.25">
      <c r="A18" s="4" t="s">
        <v>1</v>
      </c>
      <c r="B18" s="4">
        <v>26</v>
      </c>
      <c r="C18" s="4">
        <v>28</v>
      </c>
      <c r="D18" s="4">
        <v>37</v>
      </c>
    </row>
    <row r="19" spans="1:12" x14ac:dyDescent="0.25">
      <c r="A19" s="4" t="s">
        <v>0</v>
      </c>
      <c r="B19" s="4">
        <v>20</v>
      </c>
      <c r="C19" s="4">
        <v>25</v>
      </c>
      <c r="D19" s="4">
        <v>31</v>
      </c>
    </row>
    <row r="20" spans="1:12" x14ac:dyDescent="0.25">
      <c r="A20" s="4" t="s">
        <v>42</v>
      </c>
      <c r="B20" s="4">
        <v>36</v>
      </c>
      <c r="C20" s="4">
        <v>36</v>
      </c>
      <c r="D20" s="4">
        <v>42</v>
      </c>
    </row>
    <row r="21" spans="1:12" x14ac:dyDescent="0.25">
      <c r="A21" s="4" t="s">
        <v>1</v>
      </c>
      <c r="B21" s="4">
        <v>30</v>
      </c>
      <c r="C21" s="4">
        <v>30</v>
      </c>
      <c r="D21" s="4">
        <v>35</v>
      </c>
    </row>
    <row r="22" spans="1:12" x14ac:dyDescent="0.25">
      <c r="A22" s="4" t="s">
        <v>0</v>
      </c>
      <c r="B22" s="4" t="s">
        <v>65</v>
      </c>
      <c r="C22" s="4" t="s">
        <v>65</v>
      </c>
      <c r="D22" s="4" t="s">
        <v>65</v>
      </c>
    </row>
    <row r="23" spans="1:12" x14ac:dyDescent="0.25">
      <c r="A23" s="4" t="s">
        <v>43</v>
      </c>
      <c r="B23" s="4">
        <v>30</v>
      </c>
      <c r="C23" s="4">
        <v>31</v>
      </c>
      <c r="D23" s="4">
        <v>38</v>
      </c>
    </row>
    <row r="24" spans="1:12" x14ac:dyDescent="0.25">
      <c r="A24" s="4" t="s">
        <v>1</v>
      </c>
      <c r="B24" s="4" t="s">
        <v>65</v>
      </c>
      <c r="C24" s="4" t="s">
        <v>65</v>
      </c>
      <c r="D24" s="4" t="s">
        <v>65</v>
      </c>
    </row>
    <row r="25" spans="1:12" x14ac:dyDescent="0.25">
      <c r="A25" s="4" t="s">
        <v>0</v>
      </c>
      <c r="B25" s="4">
        <v>39</v>
      </c>
      <c r="C25" s="4">
        <v>43</v>
      </c>
      <c r="D25" s="4">
        <v>50</v>
      </c>
    </row>
    <row r="26" spans="1:12" x14ac:dyDescent="0.25">
      <c r="A26" s="4" t="s">
        <v>44</v>
      </c>
      <c r="B26" s="4" t="s">
        <v>65</v>
      </c>
      <c r="C26" s="4" t="s">
        <v>65</v>
      </c>
      <c r="D26" s="4" t="s">
        <v>65</v>
      </c>
    </row>
    <row r="27" spans="1:12" x14ac:dyDescent="0.25">
      <c r="A27" s="4" t="s">
        <v>1</v>
      </c>
      <c r="B27" s="4">
        <v>41</v>
      </c>
      <c r="C27" s="4">
        <v>43</v>
      </c>
      <c r="D27" s="4">
        <v>54</v>
      </c>
    </row>
    <row r="28" spans="1:12" x14ac:dyDescent="0.25">
      <c r="A28" s="4" t="s">
        <v>0</v>
      </c>
      <c r="B28" s="4">
        <v>16</v>
      </c>
      <c r="C28" s="4">
        <v>18</v>
      </c>
      <c r="D28" s="4">
        <v>29</v>
      </c>
    </row>
    <row r="29" spans="1:12" x14ac:dyDescent="0.25">
      <c r="A29" s="7" t="s">
        <v>74</v>
      </c>
      <c r="B29" s="7">
        <f>SUM(B6:B28)</f>
        <v>510</v>
      </c>
      <c r="C29" s="7">
        <f>SUM(C6:C28)</f>
        <v>543</v>
      </c>
      <c r="D29" s="7">
        <f>SUM(D6:D28)</f>
        <v>655</v>
      </c>
    </row>
    <row r="32" spans="1:12" x14ac:dyDescent="0.25">
      <c r="A32" s="6" t="s">
        <v>107</v>
      </c>
      <c r="F32" s="7"/>
      <c r="G32" s="8" t="s">
        <v>113</v>
      </c>
      <c r="L32" s="4" t="s">
        <v>119</v>
      </c>
    </row>
    <row r="33" spans="1:13" x14ac:dyDescent="0.25">
      <c r="A33" s="6" t="s">
        <v>26</v>
      </c>
      <c r="B33" s="6" t="s">
        <v>93</v>
      </c>
      <c r="C33" s="6" t="s">
        <v>6</v>
      </c>
      <c r="D33" s="6" t="s">
        <v>32</v>
      </c>
      <c r="E33" s="6"/>
      <c r="F33" s="6"/>
      <c r="G33" s="6" t="s">
        <v>23</v>
      </c>
      <c r="H33" s="6" t="s">
        <v>108</v>
      </c>
      <c r="L33" s="6" t="s">
        <v>24</v>
      </c>
      <c r="M33" s="6" t="s">
        <v>25</v>
      </c>
    </row>
    <row r="34" spans="1:13" x14ac:dyDescent="0.25">
      <c r="A34" s="4" t="s">
        <v>34</v>
      </c>
      <c r="B34" s="4">
        <v>20</v>
      </c>
      <c r="C34" s="4">
        <v>20</v>
      </c>
      <c r="D34" s="4">
        <v>25</v>
      </c>
      <c r="G34" s="5">
        <f>C54/D54</f>
        <v>0.80530973451327437</v>
      </c>
      <c r="H34" s="5">
        <f>SQRT(G34*(1-G34)/D54)</f>
        <v>2.1505707962305776E-2</v>
      </c>
      <c r="I34" s="4" t="s">
        <v>77</v>
      </c>
      <c r="L34" s="4">
        <v>0.38300000000000001</v>
      </c>
      <c r="M34" s="4" t="s">
        <v>94</v>
      </c>
    </row>
    <row r="35" spans="1:13" x14ac:dyDescent="0.25">
      <c r="A35" s="4" t="s">
        <v>1</v>
      </c>
      <c r="B35" s="4">
        <v>15</v>
      </c>
      <c r="C35" s="4">
        <v>15</v>
      </c>
      <c r="D35" s="4">
        <v>20</v>
      </c>
    </row>
    <row r="36" spans="1:13" x14ac:dyDescent="0.25">
      <c r="A36" s="4" t="s">
        <v>0</v>
      </c>
      <c r="B36" s="4">
        <v>10</v>
      </c>
      <c r="C36" s="4">
        <v>10</v>
      </c>
      <c r="D36" s="4">
        <v>26</v>
      </c>
      <c r="G36" s="8" t="s">
        <v>109</v>
      </c>
      <c r="H36" s="10"/>
      <c r="I36" s="10"/>
    </row>
    <row r="37" spans="1:13" x14ac:dyDescent="0.25">
      <c r="A37" s="4" t="s">
        <v>35</v>
      </c>
      <c r="B37" s="4">
        <v>5</v>
      </c>
      <c r="C37" s="4">
        <v>5</v>
      </c>
      <c r="D37" s="4">
        <v>5</v>
      </c>
      <c r="G37" s="8" t="s">
        <v>23</v>
      </c>
      <c r="H37" s="8" t="s">
        <v>108</v>
      </c>
      <c r="I37" s="10"/>
    </row>
    <row r="38" spans="1:13" x14ac:dyDescent="0.25">
      <c r="A38" s="4" t="s">
        <v>1</v>
      </c>
      <c r="B38" s="4">
        <v>7</v>
      </c>
      <c r="C38" s="4">
        <v>8</v>
      </c>
      <c r="D38" s="4">
        <v>10</v>
      </c>
      <c r="G38" s="11">
        <v>0.84799999999999998</v>
      </c>
      <c r="H38" s="11">
        <v>4.1599999999999998E-2</v>
      </c>
      <c r="I38" s="10" t="s">
        <v>112</v>
      </c>
    </row>
    <row r="39" spans="1:13" x14ac:dyDescent="0.25">
      <c r="A39" s="4" t="s">
        <v>0</v>
      </c>
      <c r="B39" s="4">
        <v>7</v>
      </c>
      <c r="C39" s="4">
        <v>7</v>
      </c>
      <c r="D39" s="4">
        <v>10</v>
      </c>
    </row>
    <row r="40" spans="1:13" x14ac:dyDescent="0.25">
      <c r="A40" s="4" t="s">
        <v>36</v>
      </c>
      <c r="B40" s="4">
        <v>0</v>
      </c>
      <c r="C40" s="4">
        <v>0</v>
      </c>
      <c r="D40" s="4">
        <v>1</v>
      </c>
    </row>
    <row r="41" spans="1:13" x14ac:dyDescent="0.25">
      <c r="A41" s="4" t="s">
        <v>1</v>
      </c>
      <c r="B41" s="4">
        <v>10</v>
      </c>
      <c r="C41" s="4">
        <v>10</v>
      </c>
      <c r="D41" s="4">
        <v>10</v>
      </c>
    </row>
    <row r="42" spans="1:13" x14ac:dyDescent="0.25">
      <c r="A42" s="4" t="s">
        <v>37</v>
      </c>
      <c r="B42" s="4">
        <v>18</v>
      </c>
      <c r="C42" s="4">
        <v>18</v>
      </c>
      <c r="D42" s="4">
        <v>18</v>
      </c>
    </row>
    <row r="43" spans="1:13" x14ac:dyDescent="0.25">
      <c r="A43" s="4" t="s">
        <v>1</v>
      </c>
      <c r="B43" s="4">
        <v>26</v>
      </c>
      <c r="C43" s="4">
        <v>26</v>
      </c>
      <c r="D43" s="4">
        <v>26</v>
      </c>
    </row>
    <row r="44" spans="1:13" x14ac:dyDescent="0.25">
      <c r="A44" s="4" t="s">
        <v>0</v>
      </c>
      <c r="B44" s="4">
        <v>17</v>
      </c>
      <c r="C44" s="4">
        <v>17</v>
      </c>
      <c r="D44" s="4">
        <v>19</v>
      </c>
    </row>
    <row r="45" spans="1:13" x14ac:dyDescent="0.25">
      <c r="A45" s="4" t="s">
        <v>38</v>
      </c>
      <c r="B45" s="4">
        <v>13</v>
      </c>
      <c r="C45" s="4">
        <v>14</v>
      </c>
      <c r="D45" s="4">
        <v>19</v>
      </c>
    </row>
    <row r="46" spans="1:13" x14ac:dyDescent="0.25">
      <c r="A46" s="4" t="s">
        <v>1</v>
      </c>
      <c r="B46" s="4">
        <v>13</v>
      </c>
      <c r="C46" s="4">
        <v>15</v>
      </c>
      <c r="D46" s="4">
        <v>19</v>
      </c>
    </row>
    <row r="47" spans="1:13" x14ac:dyDescent="0.25">
      <c r="A47" s="4" t="s">
        <v>0</v>
      </c>
      <c r="B47" s="4">
        <v>22</v>
      </c>
      <c r="C47" s="4">
        <v>29</v>
      </c>
      <c r="D47" s="4">
        <v>31</v>
      </c>
    </row>
    <row r="48" spans="1:13" x14ac:dyDescent="0.25">
      <c r="A48" s="4" t="s">
        <v>39</v>
      </c>
      <c r="B48" s="4">
        <v>1</v>
      </c>
      <c r="C48" s="4">
        <v>1</v>
      </c>
      <c r="D48" s="4">
        <v>4</v>
      </c>
    </row>
    <row r="49" spans="1:4" x14ac:dyDescent="0.25">
      <c r="A49" s="4" t="s">
        <v>1</v>
      </c>
      <c r="B49" s="4">
        <v>12</v>
      </c>
      <c r="C49" s="4">
        <v>14</v>
      </c>
      <c r="D49" s="4">
        <v>17</v>
      </c>
    </row>
    <row r="50" spans="1:4" x14ac:dyDescent="0.25">
      <c r="A50" s="4" t="s">
        <v>0</v>
      </c>
      <c r="B50" s="4">
        <v>11</v>
      </c>
      <c r="C50" s="4">
        <v>17</v>
      </c>
      <c r="D50" s="4">
        <v>19</v>
      </c>
    </row>
    <row r="51" spans="1:4" x14ac:dyDescent="0.25">
      <c r="A51" s="4" t="s">
        <v>40</v>
      </c>
      <c r="B51" s="4">
        <v>20</v>
      </c>
      <c r="C51" s="4">
        <v>20</v>
      </c>
      <c r="D51" s="4">
        <v>31</v>
      </c>
    </row>
    <row r="52" spans="1:4" x14ac:dyDescent="0.25">
      <c r="A52" s="4" t="s">
        <v>1</v>
      </c>
      <c r="B52" s="4">
        <v>11</v>
      </c>
      <c r="C52" s="4">
        <v>11</v>
      </c>
      <c r="D52" s="4">
        <v>11</v>
      </c>
    </row>
    <row r="53" spans="1:4" x14ac:dyDescent="0.25">
      <c r="A53" s="4" t="s">
        <v>0</v>
      </c>
      <c r="B53" s="4">
        <v>15</v>
      </c>
      <c r="C53" s="4">
        <v>16</v>
      </c>
      <c r="D53" s="4">
        <v>18</v>
      </c>
    </row>
    <row r="54" spans="1:4" x14ac:dyDescent="0.25">
      <c r="A54" s="7" t="s">
        <v>74</v>
      </c>
      <c r="B54" s="7">
        <f>SUM(B34:B53)</f>
        <v>253</v>
      </c>
      <c r="C54" s="7">
        <f>SUM(C34:C53)</f>
        <v>273</v>
      </c>
      <c r="D54" s="7">
        <f>SUM(D34:D53)</f>
        <v>339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8269E-3FE4-4C40-9495-82848327F66C}">
  <dimension ref="A1:O27"/>
  <sheetViews>
    <sheetView workbookViewId="0"/>
  </sheetViews>
  <sheetFormatPr defaultRowHeight="15.75" x14ac:dyDescent="0.25"/>
  <cols>
    <col min="1" max="16384" width="9.140625" style="4"/>
  </cols>
  <sheetData>
    <row r="1" spans="1:15" x14ac:dyDescent="0.25">
      <c r="A1" s="6" t="s">
        <v>116</v>
      </c>
    </row>
    <row r="3" spans="1:15" x14ac:dyDescent="0.25">
      <c r="A3" s="1" t="s">
        <v>7</v>
      </c>
      <c r="D3" s="4" t="s">
        <v>8</v>
      </c>
      <c r="E3" s="4" t="s">
        <v>9</v>
      </c>
    </row>
    <row r="4" spans="1:15" x14ac:dyDescent="0.25">
      <c r="A4" s="1" t="s">
        <v>10</v>
      </c>
      <c r="D4" s="4" t="s">
        <v>11</v>
      </c>
      <c r="E4" s="4" t="s">
        <v>21</v>
      </c>
    </row>
    <row r="5" spans="1:15" x14ac:dyDescent="0.25">
      <c r="A5" s="4" t="s">
        <v>16</v>
      </c>
      <c r="D5" s="4" t="s">
        <v>14</v>
      </c>
      <c r="E5" s="4" t="s">
        <v>22</v>
      </c>
    </row>
    <row r="6" spans="1:15" x14ac:dyDescent="0.25">
      <c r="A6" s="2" t="s">
        <v>17</v>
      </c>
      <c r="D6" s="4" t="s">
        <v>20</v>
      </c>
      <c r="E6" s="4" t="s">
        <v>15</v>
      </c>
    </row>
    <row r="7" spans="1:15" x14ac:dyDescent="0.25">
      <c r="A7" s="2" t="s">
        <v>18</v>
      </c>
    </row>
    <row r="9" spans="1:15" x14ac:dyDescent="0.25">
      <c r="A9" s="6" t="s">
        <v>88</v>
      </c>
      <c r="O9" s="6" t="s">
        <v>96</v>
      </c>
    </row>
    <row r="10" spans="1:15" x14ac:dyDescent="0.25">
      <c r="A10" s="8" t="s">
        <v>86</v>
      </c>
      <c r="B10" s="9" t="s">
        <v>2</v>
      </c>
      <c r="C10" s="9" t="s">
        <v>3</v>
      </c>
      <c r="D10" s="8" t="s">
        <v>4</v>
      </c>
      <c r="E10" s="8" t="s">
        <v>5</v>
      </c>
      <c r="F10" s="9" t="s">
        <v>90</v>
      </c>
      <c r="G10" s="8" t="s">
        <v>91</v>
      </c>
      <c r="H10" s="10" t="s">
        <v>27</v>
      </c>
      <c r="I10" s="10" t="s">
        <v>87</v>
      </c>
      <c r="N10" s="4">
        <f>H16+H27</f>
        <v>7510</v>
      </c>
      <c r="O10" s="4" t="s">
        <v>97</v>
      </c>
    </row>
    <row r="11" spans="1:15" x14ac:dyDescent="0.25">
      <c r="A11" s="10">
        <v>0</v>
      </c>
      <c r="B11" s="10">
        <v>167</v>
      </c>
      <c r="C11" s="10">
        <v>166</v>
      </c>
      <c r="D11" s="10">
        <v>424</v>
      </c>
      <c r="E11" s="10">
        <v>334</v>
      </c>
      <c r="F11" s="10">
        <v>0</v>
      </c>
      <c r="G11" s="10">
        <v>0</v>
      </c>
      <c r="H11" s="10">
        <f t="shared" ref="H11:H17" si="0">SUM(B11:G11)</f>
        <v>1091</v>
      </c>
      <c r="I11" s="10">
        <f>(B11+C11+F11)/H11</f>
        <v>0.30522456461961506</v>
      </c>
      <c r="N11" s="4">
        <v>0.17</v>
      </c>
      <c r="O11" s="4" t="s">
        <v>102</v>
      </c>
    </row>
    <row r="12" spans="1:15" x14ac:dyDescent="0.25">
      <c r="A12" s="10">
        <v>1</v>
      </c>
      <c r="B12" s="10"/>
      <c r="C12" s="10"/>
      <c r="D12" s="10"/>
      <c r="E12" s="10"/>
      <c r="F12" s="10">
        <v>1637</v>
      </c>
      <c r="G12" s="10">
        <v>1397</v>
      </c>
      <c r="H12" s="10">
        <f t="shared" si="0"/>
        <v>3034</v>
      </c>
      <c r="I12" s="10">
        <f t="shared" ref="I12:I17" si="1">(B12+C12+F12)/H12</f>
        <v>0.53955174686882001</v>
      </c>
      <c r="N12" s="4">
        <f>N10*N11</f>
        <v>1276.7</v>
      </c>
      <c r="O12" s="4" t="s">
        <v>103</v>
      </c>
    </row>
    <row r="13" spans="1:15" x14ac:dyDescent="0.25">
      <c r="A13" s="10">
        <v>2</v>
      </c>
      <c r="B13" s="10"/>
      <c r="C13" s="10"/>
      <c r="D13" s="10"/>
      <c r="E13" s="10"/>
      <c r="F13" s="10">
        <v>2653</v>
      </c>
      <c r="G13" s="10">
        <v>872</v>
      </c>
      <c r="H13" s="10">
        <f t="shared" si="0"/>
        <v>3525</v>
      </c>
      <c r="I13" s="10">
        <f t="shared" si="1"/>
        <v>0.75262411347517733</v>
      </c>
      <c r="N13" s="4">
        <v>0</v>
      </c>
      <c r="O13" s="4" t="s">
        <v>98</v>
      </c>
    </row>
    <row r="14" spans="1:15" x14ac:dyDescent="0.25">
      <c r="A14" s="10">
        <v>3</v>
      </c>
      <c r="B14" s="10"/>
      <c r="C14" s="10"/>
      <c r="D14" s="10"/>
      <c r="E14" s="10"/>
      <c r="F14" s="10">
        <v>4919</v>
      </c>
      <c r="G14" s="10">
        <v>255</v>
      </c>
      <c r="H14" s="10">
        <f t="shared" si="0"/>
        <v>5174</v>
      </c>
      <c r="I14" s="10">
        <f t="shared" si="1"/>
        <v>0.95071511403169695</v>
      </c>
      <c r="N14" s="4">
        <f>1-0.05^(1/N12)</f>
        <v>2.3437145218392352E-3</v>
      </c>
      <c r="O14" s="4" t="s">
        <v>101</v>
      </c>
    </row>
    <row r="15" spans="1:15" x14ac:dyDescent="0.25">
      <c r="A15" s="10">
        <v>4</v>
      </c>
      <c r="B15" s="10"/>
      <c r="C15" s="10"/>
      <c r="D15" s="10"/>
      <c r="E15" s="10"/>
      <c r="F15" s="10">
        <v>6525</v>
      </c>
      <c r="G15" s="10">
        <v>49</v>
      </c>
      <c r="H15" s="10">
        <f t="shared" si="0"/>
        <v>6574</v>
      </c>
      <c r="I15" s="10">
        <f t="shared" si="1"/>
        <v>0.99254639488895646</v>
      </c>
      <c r="O15" s="4" t="s">
        <v>100</v>
      </c>
    </row>
    <row r="16" spans="1:15" x14ac:dyDescent="0.25">
      <c r="A16" s="10">
        <v>5</v>
      </c>
      <c r="B16" s="10"/>
      <c r="C16" s="10"/>
      <c r="D16" s="10"/>
      <c r="E16" s="10"/>
      <c r="F16" s="10">
        <v>3923</v>
      </c>
      <c r="G16" s="10">
        <v>0</v>
      </c>
      <c r="H16" s="10">
        <f t="shared" si="0"/>
        <v>3923</v>
      </c>
      <c r="I16" s="10">
        <f t="shared" si="1"/>
        <v>1</v>
      </c>
      <c r="O16" s="4" t="s">
        <v>99</v>
      </c>
    </row>
    <row r="17" spans="1:9" x14ac:dyDescent="0.25">
      <c r="A17" s="10">
        <v>6</v>
      </c>
      <c r="B17" s="10"/>
      <c r="C17" s="10"/>
      <c r="D17" s="10"/>
      <c r="E17" s="10"/>
      <c r="F17" s="10">
        <v>3474</v>
      </c>
      <c r="G17" s="10">
        <v>0</v>
      </c>
      <c r="H17" s="10">
        <f t="shared" si="0"/>
        <v>3474</v>
      </c>
      <c r="I17" s="10">
        <f t="shared" si="1"/>
        <v>1</v>
      </c>
    </row>
    <row r="19" spans="1:9" x14ac:dyDescent="0.25">
      <c r="A19" s="6" t="s">
        <v>89</v>
      </c>
    </row>
    <row r="20" spans="1:9" x14ac:dyDescent="0.25">
      <c r="A20" s="8" t="s">
        <v>86</v>
      </c>
      <c r="B20" s="9" t="s">
        <v>2</v>
      </c>
      <c r="C20" s="9" t="s">
        <v>3</v>
      </c>
      <c r="D20" s="8" t="s">
        <v>4</v>
      </c>
      <c r="E20" s="8" t="s">
        <v>5</v>
      </c>
      <c r="F20" s="9" t="s">
        <v>90</v>
      </c>
      <c r="G20" s="8" t="s">
        <v>91</v>
      </c>
      <c r="H20" s="10" t="s">
        <v>27</v>
      </c>
      <c r="I20" s="10" t="s">
        <v>87</v>
      </c>
    </row>
    <row r="21" spans="1:9" x14ac:dyDescent="0.25">
      <c r="A21" s="10">
        <v>0</v>
      </c>
      <c r="B21" s="10">
        <v>178</v>
      </c>
      <c r="C21" s="10">
        <v>170</v>
      </c>
      <c r="D21" s="10">
        <v>582</v>
      </c>
      <c r="E21" s="10">
        <v>547</v>
      </c>
      <c r="F21" s="10">
        <v>0</v>
      </c>
      <c r="G21" s="10">
        <v>0</v>
      </c>
      <c r="H21" s="10">
        <f t="shared" ref="H21" si="2">SUM(B21:G21)</f>
        <v>1477</v>
      </c>
      <c r="I21" s="10">
        <f t="shared" ref="I21:I27" si="3">(B21+C21+F21)/H21</f>
        <v>0.23561272850372375</v>
      </c>
    </row>
    <row r="22" spans="1:9" x14ac:dyDescent="0.25">
      <c r="A22" s="10">
        <v>1</v>
      </c>
      <c r="B22" s="10"/>
      <c r="C22" s="10"/>
      <c r="D22" s="10"/>
      <c r="E22" s="10"/>
      <c r="F22" s="10">
        <v>1561</v>
      </c>
      <c r="G22" s="10">
        <v>2348</v>
      </c>
      <c r="H22" s="10">
        <f>SUM(B22:G22)</f>
        <v>3909</v>
      </c>
      <c r="I22" s="10">
        <f t="shared" si="3"/>
        <v>0.39933486825275005</v>
      </c>
    </row>
    <row r="23" spans="1:9" x14ac:dyDescent="0.25">
      <c r="A23" s="10">
        <v>2</v>
      </c>
      <c r="B23" s="10"/>
      <c r="C23" s="10"/>
      <c r="D23" s="10"/>
      <c r="E23" s="10"/>
      <c r="F23" s="10">
        <v>1385</v>
      </c>
      <c r="G23" s="10">
        <v>1279</v>
      </c>
      <c r="H23" s="10">
        <f t="shared" ref="H23:H27" si="4">SUM(B23:G23)</f>
        <v>2664</v>
      </c>
      <c r="I23" s="10">
        <f t="shared" si="3"/>
        <v>0.51989489489489493</v>
      </c>
    </row>
    <row r="24" spans="1:9" x14ac:dyDescent="0.25">
      <c r="A24" s="10">
        <v>3</v>
      </c>
      <c r="B24" s="10"/>
      <c r="C24" s="10"/>
      <c r="D24" s="10"/>
      <c r="E24" s="10"/>
      <c r="F24" s="10">
        <v>1372</v>
      </c>
      <c r="G24" s="10">
        <v>712</v>
      </c>
      <c r="H24" s="10">
        <f t="shared" si="4"/>
        <v>2084</v>
      </c>
      <c r="I24" s="10">
        <f t="shared" si="3"/>
        <v>0.65834932821497116</v>
      </c>
    </row>
    <row r="25" spans="1:9" x14ac:dyDescent="0.25">
      <c r="A25" s="10">
        <v>4</v>
      </c>
      <c r="B25" s="10">
        <v>58</v>
      </c>
      <c r="C25" s="10">
        <v>67</v>
      </c>
      <c r="D25" s="10">
        <v>0</v>
      </c>
      <c r="E25" s="10">
        <v>0</v>
      </c>
      <c r="F25" s="10">
        <v>5521</v>
      </c>
      <c r="G25" s="10">
        <v>603</v>
      </c>
      <c r="H25" s="10">
        <f t="shared" si="4"/>
        <v>6249</v>
      </c>
      <c r="I25" s="10">
        <f t="shared" si="3"/>
        <v>0.90350456072971674</v>
      </c>
    </row>
    <row r="26" spans="1:9" x14ac:dyDescent="0.25">
      <c r="A26" s="10">
        <v>5</v>
      </c>
      <c r="B26" s="10"/>
      <c r="C26" s="10"/>
      <c r="D26" s="10"/>
      <c r="E26" s="10"/>
      <c r="F26" s="10">
        <v>3002</v>
      </c>
      <c r="G26" s="10">
        <v>31</v>
      </c>
      <c r="H26" s="10">
        <f t="shared" si="4"/>
        <v>3033</v>
      </c>
      <c r="I26" s="10">
        <f t="shared" si="3"/>
        <v>0.98977909660402241</v>
      </c>
    </row>
    <row r="27" spans="1:9" x14ac:dyDescent="0.25">
      <c r="A27" s="10">
        <v>6</v>
      </c>
      <c r="B27" s="10"/>
      <c r="C27" s="10"/>
      <c r="D27" s="10"/>
      <c r="E27" s="10"/>
      <c r="F27" s="10">
        <v>3587</v>
      </c>
      <c r="G27" s="10">
        <v>0</v>
      </c>
      <c r="H27" s="10">
        <f t="shared" si="4"/>
        <v>3587</v>
      </c>
      <c r="I27" s="10">
        <f t="shared" si="3"/>
        <v>1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Data Set 1</vt:lpstr>
      <vt:lpstr>Supplementary Data Set 2</vt:lpstr>
      <vt:lpstr>Supplementary Data Set 3</vt:lpstr>
      <vt:lpstr>Supplementary Data Set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2020-02-02T20:27:21Z</dcterms:modified>
</cp:coreProperties>
</file>