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chardstockey/Box Sync/Stanford/Libya/PNAS submission 20190522/"/>
    </mc:Choice>
  </mc:AlternateContent>
  <xr:revisionPtr revIDLastSave="0" documentId="13_ncr:1_{145D0A21-FC09-934E-900C-04BE1097BA41}" xr6:coauthVersionLast="43" xr6:coauthVersionMax="43" xr10:uidLastSave="{00000000-0000-0000-0000-000000000000}"/>
  <bookViews>
    <workbookView xWindow="1480" yWindow="580" windowWidth="34680" windowHeight="20540" xr2:uid="{00000000-000D-0000-FFFF-FFFF00000000}"/>
  </bookViews>
  <sheets>
    <sheet name="Geochemical data + corrections " sheetId="1" r:id="rId1"/>
    <sheet name="Ke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2" i="1" l="1"/>
  <c r="Z3" i="1"/>
  <c r="Z4" i="1"/>
  <c r="Z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Y3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49" i="1"/>
  <c r="Y50" i="1"/>
  <c r="Y51" i="1"/>
  <c r="Y52" i="1"/>
  <c r="Y53" i="1"/>
  <c r="Y54" i="1"/>
  <c r="Y55" i="1"/>
  <c r="Y56" i="1"/>
  <c r="Y57" i="1"/>
  <c r="Y58" i="1"/>
  <c r="Y59" i="1"/>
  <c r="Y60" i="1"/>
  <c r="X3" i="1"/>
  <c r="X4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Y2" i="1"/>
  <c r="X2" i="1"/>
  <c r="W3" i="1" l="1"/>
  <c r="AK3" i="1" l="1"/>
  <c r="AN3" i="1" s="1"/>
  <c r="AL3" i="1"/>
  <c r="AO3" i="1" s="1"/>
  <c r="AK4" i="1"/>
  <c r="AL4" i="1"/>
  <c r="AK5" i="1"/>
  <c r="AN5" i="1" s="1"/>
  <c r="AL5" i="1"/>
  <c r="AO5" i="1" s="1"/>
  <c r="AK6" i="1"/>
  <c r="AN6" i="1" s="1"/>
  <c r="AL6" i="1"/>
  <c r="AO6" i="1" s="1"/>
  <c r="AK7" i="1"/>
  <c r="AN7" i="1" s="1"/>
  <c r="AL7" i="1"/>
  <c r="AO7" i="1" s="1"/>
  <c r="AK8" i="1"/>
  <c r="AS8" i="1" s="1"/>
  <c r="AL8" i="1"/>
  <c r="AK9" i="1"/>
  <c r="AN9" i="1" s="1"/>
  <c r="AL9" i="1"/>
  <c r="AO9" i="1" s="1"/>
  <c r="AK10" i="1"/>
  <c r="AL10" i="1"/>
  <c r="AK11" i="1"/>
  <c r="AN11" i="1" s="1"/>
  <c r="AL11" i="1"/>
  <c r="AO11" i="1" s="1"/>
  <c r="AK12" i="1"/>
  <c r="AS12" i="1" s="1"/>
  <c r="AL12" i="1"/>
  <c r="AK13" i="1"/>
  <c r="AN13" i="1" s="1"/>
  <c r="AL13" i="1"/>
  <c r="AO13" i="1" s="1"/>
  <c r="AK14" i="1"/>
  <c r="AL14" i="1"/>
  <c r="AK15" i="1"/>
  <c r="AN15" i="1" s="1"/>
  <c r="AL15" i="1"/>
  <c r="AO15" i="1" s="1"/>
  <c r="AK16" i="1"/>
  <c r="AS16" i="1" s="1"/>
  <c r="AL16" i="1"/>
  <c r="AK17" i="1"/>
  <c r="AN17" i="1" s="1"/>
  <c r="AL17" i="1"/>
  <c r="AO17" i="1" s="1"/>
  <c r="AK18" i="1"/>
  <c r="AL18" i="1"/>
  <c r="AK19" i="1"/>
  <c r="AN19" i="1" s="1"/>
  <c r="AL19" i="1"/>
  <c r="AO19" i="1" s="1"/>
  <c r="AK20" i="1"/>
  <c r="AN20" i="1" s="1"/>
  <c r="AL20" i="1"/>
  <c r="AO20" i="1" s="1"/>
  <c r="AK21" i="1"/>
  <c r="AL21" i="1"/>
  <c r="AT21" i="1" s="1"/>
  <c r="AK22" i="1"/>
  <c r="AL22" i="1"/>
  <c r="AK23" i="1"/>
  <c r="AN23" i="1" s="1"/>
  <c r="AL23" i="1"/>
  <c r="AT23" i="1" s="1"/>
  <c r="AK24" i="1"/>
  <c r="AN24" i="1" s="1"/>
  <c r="AL24" i="1"/>
  <c r="AO24" i="1" s="1"/>
  <c r="AK25" i="1"/>
  <c r="AL25" i="1"/>
  <c r="AK26" i="1"/>
  <c r="AN26" i="1" s="1"/>
  <c r="AL26" i="1"/>
  <c r="AO26" i="1" s="1"/>
  <c r="AK27" i="1"/>
  <c r="AN27" i="1" s="1"/>
  <c r="AL27" i="1"/>
  <c r="AT27" i="1" s="1"/>
  <c r="AK28" i="1"/>
  <c r="AN28" i="1" s="1"/>
  <c r="AL28" i="1"/>
  <c r="AO28" i="1" s="1"/>
  <c r="AK29" i="1"/>
  <c r="AL29" i="1"/>
  <c r="AK30" i="1"/>
  <c r="AN30" i="1" s="1"/>
  <c r="AL30" i="1"/>
  <c r="AO30" i="1" s="1"/>
  <c r="AK31" i="1"/>
  <c r="AL31" i="1"/>
  <c r="AT31" i="1" s="1"/>
  <c r="AK32" i="1"/>
  <c r="AN32" i="1" s="1"/>
  <c r="AL32" i="1"/>
  <c r="AO32" i="1" s="1"/>
  <c r="AK33" i="1"/>
  <c r="AL33" i="1"/>
  <c r="AK34" i="1"/>
  <c r="AN34" i="1" s="1"/>
  <c r="AL34" i="1"/>
  <c r="AO34" i="1" s="1"/>
  <c r="AK35" i="1"/>
  <c r="AN35" i="1" s="1"/>
  <c r="AL35" i="1"/>
  <c r="AT35" i="1" s="1"/>
  <c r="AK36" i="1"/>
  <c r="AL36" i="1"/>
  <c r="AK37" i="1"/>
  <c r="AN37" i="1" s="1"/>
  <c r="AL37" i="1"/>
  <c r="AO37" i="1" s="1"/>
  <c r="AK38" i="1"/>
  <c r="AS38" i="1" s="1"/>
  <c r="AL38" i="1"/>
  <c r="AK39" i="1"/>
  <c r="AN39" i="1" s="1"/>
  <c r="AL39" i="1"/>
  <c r="AO39" i="1" s="1"/>
  <c r="AK40" i="1"/>
  <c r="AL40" i="1"/>
  <c r="AK41" i="1"/>
  <c r="AN41" i="1" s="1"/>
  <c r="AL41" i="1"/>
  <c r="AO41" i="1" s="1"/>
  <c r="AK42" i="1"/>
  <c r="AS42" i="1" s="1"/>
  <c r="AL42" i="1"/>
  <c r="AK43" i="1"/>
  <c r="AN43" i="1" s="1"/>
  <c r="AL43" i="1"/>
  <c r="AO43" i="1" s="1"/>
  <c r="AK44" i="1"/>
  <c r="AL44" i="1"/>
  <c r="AK45" i="1"/>
  <c r="AN45" i="1" s="1"/>
  <c r="AL45" i="1"/>
  <c r="AO45" i="1" s="1"/>
  <c r="AK46" i="1"/>
  <c r="AS46" i="1" s="1"/>
  <c r="AL46" i="1"/>
  <c r="AK47" i="1"/>
  <c r="AN47" i="1" s="1"/>
  <c r="AL47" i="1"/>
  <c r="AO47" i="1" s="1"/>
  <c r="AK48" i="1"/>
  <c r="AL48" i="1"/>
  <c r="AK49" i="1"/>
  <c r="AN49" i="1" s="1"/>
  <c r="AL49" i="1"/>
  <c r="AO49" i="1" s="1"/>
  <c r="AK50" i="1"/>
  <c r="AS50" i="1" s="1"/>
  <c r="AL50" i="1"/>
  <c r="AK51" i="1"/>
  <c r="AN51" i="1" s="1"/>
  <c r="AL51" i="1"/>
  <c r="AO51" i="1" s="1"/>
  <c r="AK52" i="1"/>
  <c r="AL52" i="1"/>
  <c r="AK53" i="1"/>
  <c r="AL53" i="1"/>
  <c r="AT53" i="1" s="1"/>
  <c r="AK54" i="1"/>
  <c r="AL54" i="1"/>
  <c r="AK55" i="1"/>
  <c r="AN55" i="1" s="1"/>
  <c r="AL55" i="1"/>
  <c r="AO55" i="1" s="1"/>
  <c r="AK56" i="1"/>
  <c r="AN56" i="1" s="1"/>
  <c r="AL56" i="1"/>
  <c r="AO56" i="1" s="1"/>
  <c r="AK57" i="1"/>
  <c r="AL57" i="1"/>
  <c r="AT57" i="1" s="1"/>
  <c r="AK58" i="1"/>
  <c r="AN58" i="1" s="1"/>
  <c r="AL58" i="1"/>
  <c r="AO58" i="1" s="1"/>
  <c r="AK59" i="1"/>
  <c r="AN59" i="1" s="1"/>
  <c r="AL59" i="1"/>
  <c r="AK60" i="1"/>
  <c r="AN60" i="1" s="1"/>
  <c r="AL60" i="1"/>
  <c r="AO60" i="1" s="1"/>
  <c r="AL2" i="1"/>
  <c r="AK2" i="1"/>
  <c r="AS2" i="1" s="1"/>
  <c r="AC3" i="1"/>
  <c r="AC5" i="1"/>
  <c r="AC6" i="1"/>
  <c r="AC7" i="1"/>
  <c r="AI8" i="1"/>
  <c r="AC9" i="1"/>
  <c r="AC11" i="1"/>
  <c r="AI12" i="1"/>
  <c r="AC13" i="1"/>
  <c r="AC15" i="1"/>
  <c r="AI16" i="1"/>
  <c r="AC17" i="1"/>
  <c r="AC19" i="1"/>
  <c r="AC20" i="1"/>
  <c r="AC24" i="1"/>
  <c r="AC26" i="1"/>
  <c r="AC28" i="1"/>
  <c r="AC30" i="1"/>
  <c r="AC31" i="1"/>
  <c r="AC32" i="1"/>
  <c r="AC33" i="1"/>
  <c r="AC34" i="1"/>
  <c r="AC35" i="1"/>
  <c r="AC36" i="1"/>
  <c r="AC37" i="1"/>
  <c r="AI38" i="1"/>
  <c r="AC39" i="1"/>
  <c r="AC41" i="1"/>
  <c r="AI42" i="1"/>
  <c r="AC43" i="1"/>
  <c r="AC45" i="1"/>
  <c r="AI46" i="1"/>
  <c r="AC47" i="1"/>
  <c r="AC49" i="1"/>
  <c r="AI50" i="1"/>
  <c r="AC51" i="1"/>
  <c r="AC55" i="1"/>
  <c r="AC56" i="1"/>
  <c r="AC58" i="1"/>
  <c r="AC60" i="1"/>
  <c r="AB3" i="1"/>
  <c r="AB5" i="1"/>
  <c r="AB6" i="1"/>
  <c r="AB7" i="1"/>
  <c r="AB9" i="1"/>
  <c r="AB11" i="1"/>
  <c r="AB13" i="1"/>
  <c r="AB15" i="1"/>
  <c r="AB17" i="1"/>
  <c r="AB19" i="1"/>
  <c r="AB20" i="1"/>
  <c r="AB24" i="1"/>
  <c r="AH25" i="1"/>
  <c r="AB26" i="1"/>
  <c r="AB28" i="1"/>
  <c r="AH29" i="1"/>
  <c r="AB30" i="1"/>
  <c r="AB31" i="1"/>
  <c r="AB32" i="1"/>
  <c r="AB33" i="1"/>
  <c r="AB34" i="1"/>
  <c r="AB35" i="1"/>
  <c r="AB36" i="1"/>
  <c r="AB37" i="1"/>
  <c r="AB39" i="1"/>
  <c r="AB41" i="1"/>
  <c r="AB43" i="1"/>
  <c r="AB45" i="1"/>
  <c r="AB47" i="1"/>
  <c r="AB49" i="1"/>
  <c r="AB51" i="1"/>
  <c r="AB55" i="1"/>
  <c r="AB56" i="1"/>
  <c r="AB58" i="1"/>
  <c r="AB60" i="1"/>
  <c r="AF2" i="1" l="1"/>
  <c r="AH2" i="1"/>
  <c r="AF57" i="1"/>
  <c r="AH57" i="1"/>
  <c r="AB53" i="1"/>
  <c r="AH53" i="1"/>
  <c r="AB21" i="1"/>
  <c r="AH21" i="1"/>
  <c r="AC52" i="1"/>
  <c r="AI52" i="1"/>
  <c r="AC48" i="1"/>
  <c r="AI48" i="1"/>
  <c r="AC44" i="1"/>
  <c r="AI44" i="1"/>
  <c r="AC40" i="1"/>
  <c r="AI40" i="1"/>
  <c r="AC4" i="1"/>
  <c r="AI4" i="1"/>
  <c r="AR54" i="1"/>
  <c r="AT54" i="1"/>
  <c r="AO52" i="1"/>
  <c r="AT52" i="1"/>
  <c r="AR50" i="1"/>
  <c r="AT50" i="1"/>
  <c r="AO48" i="1"/>
  <c r="AT48" i="1"/>
  <c r="AR46" i="1"/>
  <c r="AT46" i="1"/>
  <c r="AR44" i="1"/>
  <c r="AT44" i="1"/>
  <c r="AR42" i="1"/>
  <c r="AT42" i="1"/>
  <c r="AO40" i="1"/>
  <c r="AT40" i="1"/>
  <c r="AR38" i="1"/>
  <c r="AT38" i="1"/>
  <c r="AO36" i="1"/>
  <c r="AT36" i="1"/>
  <c r="AR22" i="1"/>
  <c r="AT22" i="1"/>
  <c r="AR18" i="1"/>
  <c r="AT18" i="1"/>
  <c r="AR16" i="1"/>
  <c r="AT16" i="1"/>
  <c r="AR14" i="1"/>
  <c r="AT14" i="1"/>
  <c r="AR12" i="1"/>
  <c r="AT12" i="1"/>
  <c r="AR10" i="1"/>
  <c r="AT10" i="1"/>
  <c r="AR8" i="1"/>
  <c r="AT8" i="1"/>
  <c r="AO4" i="1"/>
  <c r="AT4" i="1"/>
  <c r="AF52" i="1"/>
  <c r="AH52" i="1"/>
  <c r="AF48" i="1"/>
  <c r="AH48" i="1"/>
  <c r="AF44" i="1"/>
  <c r="AH44" i="1"/>
  <c r="AF40" i="1"/>
  <c r="AH40" i="1"/>
  <c r="AB16" i="1"/>
  <c r="AH16" i="1"/>
  <c r="AF12" i="1"/>
  <c r="AH12" i="1"/>
  <c r="AB8" i="1"/>
  <c r="AH8" i="1"/>
  <c r="AF4" i="1"/>
  <c r="AH4" i="1"/>
  <c r="AG59" i="1"/>
  <c r="AI59" i="1"/>
  <c r="AG27" i="1"/>
  <c r="AI27" i="1"/>
  <c r="AG23" i="1"/>
  <c r="AI23" i="1"/>
  <c r="AN54" i="1"/>
  <c r="AS54" i="1"/>
  <c r="AN52" i="1"/>
  <c r="AS52" i="1"/>
  <c r="AN48" i="1"/>
  <c r="AS48" i="1"/>
  <c r="AN44" i="1"/>
  <c r="AS44" i="1"/>
  <c r="AN40" i="1"/>
  <c r="AS40" i="1"/>
  <c r="AN36" i="1"/>
  <c r="AS36" i="1"/>
  <c r="AN22" i="1"/>
  <c r="AS22" i="1"/>
  <c r="AN18" i="1"/>
  <c r="AS18" i="1"/>
  <c r="AN14" i="1"/>
  <c r="AS14" i="1"/>
  <c r="AN10" i="1"/>
  <c r="AS10" i="1"/>
  <c r="AN4" i="1"/>
  <c r="AS4" i="1"/>
  <c r="AF59" i="1"/>
  <c r="AH59" i="1"/>
  <c r="AB27" i="1"/>
  <c r="AH27" i="1"/>
  <c r="AB23" i="1"/>
  <c r="AH23" i="1"/>
  <c r="AC54" i="1"/>
  <c r="AI54" i="1"/>
  <c r="AC22" i="1"/>
  <c r="AI22" i="1"/>
  <c r="AC18" i="1"/>
  <c r="AI18" i="1"/>
  <c r="AC14" i="1"/>
  <c r="AI14" i="1"/>
  <c r="AC10" i="1"/>
  <c r="AI10" i="1"/>
  <c r="AO59" i="1"/>
  <c r="AT59" i="1"/>
  <c r="AO33" i="1"/>
  <c r="AT33" i="1"/>
  <c r="AO29" i="1"/>
  <c r="AT29" i="1"/>
  <c r="AO25" i="1"/>
  <c r="AT25" i="1"/>
  <c r="AF54" i="1"/>
  <c r="AH54" i="1"/>
  <c r="AF50" i="1"/>
  <c r="AH50" i="1"/>
  <c r="AB46" i="1"/>
  <c r="AH46" i="1"/>
  <c r="AF42" i="1"/>
  <c r="AH42" i="1"/>
  <c r="AF38" i="1"/>
  <c r="AH38" i="1"/>
  <c r="AF22" i="1"/>
  <c r="AH22" i="1"/>
  <c r="AF18" i="1"/>
  <c r="AH18" i="1"/>
  <c r="AF14" i="1"/>
  <c r="AH14" i="1"/>
  <c r="AF10" i="1"/>
  <c r="AH10" i="1"/>
  <c r="AC2" i="1"/>
  <c r="AI2" i="1"/>
  <c r="AG57" i="1"/>
  <c r="AI57" i="1"/>
  <c r="AG53" i="1"/>
  <c r="AI53" i="1"/>
  <c r="AG29" i="1"/>
  <c r="AI29" i="1"/>
  <c r="AC25" i="1"/>
  <c r="AI25" i="1"/>
  <c r="AG21" i="1"/>
  <c r="AI21" i="1"/>
  <c r="AR2" i="1"/>
  <c r="AT2" i="1"/>
  <c r="AQ59" i="1"/>
  <c r="AS59" i="1"/>
  <c r="AQ57" i="1"/>
  <c r="AS57" i="1"/>
  <c r="AQ53" i="1"/>
  <c r="AS53" i="1"/>
  <c r="AQ35" i="1"/>
  <c r="AS35" i="1"/>
  <c r="AQ33" i="1"/>
  <c r="AS33" i="1"/>
  <c r="AQ31" i="1"/>
  <c r="AS31" i="1"/>
  <c r="AN29" i="1"/>
  <c r="AS29" i="1"/>
  <c r="AQ27" i="1"/>
  <c r="AS27" i="1"/>
  <c r="AN25" i="1"/>
  <c r="AS25" i="1"/>
  <c r="AQ23" i="1"/>
  <c r="AS23" i="1"/>
  <c r="AQ21" i="1"/>
  <c r="AS21" i="1"/>
  <c r="AQ29" i="1"/>
  <c r="AC57" i="1"/>
  <c r="AF46" i="1"/>
  <c r="AB54" i="1"/>
  <c r="AB14" i="1"/>
  <c r="AQ18" i="1"/>
  <c r="AR40" i="1"/>
  <c r="AB22" i="1"/>
  <c r="AG25" i="1"/>
  <c r="AB2" i="1"/>
  <c r="AB38" i="1"/>
  <c r="AN31" i="1"/>
  <c r="AR52" i="1"/>
  <c r="AR4" i="1"/>
  <c r="AC53" i="1"/>
  <c r="AB42" i="1"/>
  <c r="AB10" i="1"/>
  <c r="AF53" i="1"/>
  <c r="AG44" i="1"/>
  <c r="AG18" i="1"/>
  <c r="AO54" i="1"/>
  <c r="AO50" i="1"/>
  <c r="AO46" i="1"/>
  <c r="AO42" i="1"/>
  <c r="AO38" i="1"/>
  <c r="AO22" i="1"/>
  <c r="AO18" i="1"/>
  <c r="AO14" i="1"/>
  <c r="AO10" i="1"/>
  <c r="AR48" i="1"/>
  <c r="AQ40" i="1"/>
  <c r="AQ25" i="1"/>
  <c r="AG40" i="1"/>
  <c r="AG10" i="1"/>
  <c r="AO2" i="1"/>
  <c r="AN57" i="1"/>
  <c r="AN53" i="1"/>
  <c r="AN33" i="1"/>
  <c r="AN21" i="1"/>
  <c r="AQ48" i="1"/>
  <c r="AR36" i="1"/>
  <c r="AG54" i="1"/>
  <c r="AG52" i="1"/>
  <c r="AB57" i="1"/>
  <c r="AB50" i="1"/>
  <c r="AB18" i="1"/>
  <c r="AG2" i="1"/>
  <c r="AG48" i="1"/>
  <c r="AG4" i="1"/>
  <c r="AO44" i="1"/>
  <c r="AO16" i="1"/>
  <c r="AO12" i="1"/>
  <c r="AO8" i="1"/>
  <c r="AQ54" i="1"/>
  <c r="AQ10" i="1"/>
  <c r="AC27" i="1"/>
  <c r="AC23" i="1"/>
  <c r="AN2" i="1"/>
  <c r="AQ2" i="1"/>
  <c r="AO57" i="1"/>
  <c r="AR57" i="1"/>
  <c r="AO53" i="1"/>
  <c r="AR53" i="1"/>
  <c r="AO35" i="1"/>
  <c r="AR35" i="1"/>
  <c r="AO31" i="1"/>
  <c r="AR31" i="1"/>
  <c r="AO27" i="1"/>
  <c r="AR27" i="1"/>
  <c r="AO23" i="1"/>
  <c r="AR23" i="1"/>
  <c r="AO21" i="1"/>
  <c r="AR21" i="1"/>
  <c r="AR33" i="1"/>
  <c r="AR25" i="1"/>
  <c r="AG50" i="1"/>
  <c r="AC50" i="1"/>
  <c r="AG46" i="1"/>
  <c r="AC46" i="1"/>
  <c r="AG42" i="1"/>
  <c r="AC42" i="1"/>
  <c r="AG38" i="1"/>
  <c r="AC38" i="1"/>
  <c r="AC59" i="1"/>
  <c r="AF23" i="1"/>
  <c r="AF16" i="1"/>
  <c r="AF8" i="1"/>
  <c r="AB59" i="1"/>
  <c r="AC29" i="1"/>
  <c r="AC21" i="1"/>
  <c r="AG22" i="1"/>
  <c r="AG14" i="1"/>
  <c r="AR59" i="1"/>
  <c r="AR29" i="1"/>
  <c r="AF29" i="1"/>
  <c r="AB29" i="1"/>
  <c r="AF25" i="1"/>
  <c r="AB25" i="1"/>
  <c r="AG16" i="1"/>
  <c r="AC16" i="1"/>
  <c r="AG12" i="1"/>
  <c r="AC12" i="1"/>
  <c r="AG8" i="1"/>
  <c r="AC8" i="1"/>
  <c r="AB52" i="1"/>
  <c r="AB48" i="1"/>
  <c r="AB44" i="1"/>
  <c r="AB40" i="1"/>
  <c r="AB12" i="1"/>
  <c r="AB4" i="1"/>
  <c r="AF27" i="1"/>
  <c r="AF21" i="1"/>
  <c r="AQ50" i="1"/>
  <c r="AN50" i="1"/>
  <c r="AQ46" i="1"/>
  <c r="AN46" i="1"/>
  <c r="AQ42" i="1"/>
  <c r="AN42" i="1"/>
  <c r="AQ38" i="1"/>
  <c r="AN38" i="1"/>
  <c r="AQ16" i="1"/>
  <c r="AN16" i="1"/>
  <c r="AQ12" i="1"/>
  <c r="AN12" i="1"/>
  <c r="AQ8" i="1"/>
  <c r="AN8" i="1"/>
  <c r="AQ52" i="1"/>
  <c r="AQ44" i="1"/>
  <c r="AQ36" i="1"/>
  <c r="AQ22" i="1"/>
  <c r="AQ14" i="1"/>
  <c r="AQ4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2" i="1"/>
  <c r="AJ26" i="1" l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2" i="1"/>
  <c r="AJ3" i="1" l="1"/>
  <c r="AM3" i="1" s="1"/>
  <c r="AJ4" i="1"/>
  <c r="AM4" i="1" s="1"/>
  <c r="AJ5" i="1"/>
  <c r="AM5" i="1" s="1"/>
  <c r="AJ6" i="1"/>
  <c r="AM6" i="1" s="1"/>
  <c r="AJ7" i="1"/>
  <c r="AM7" i="1" s="1"/>
  <c r="AJ8" i="1"/>
  <c r="AM8" i="1" s="1"/>
  <c r="AJ9" i="1"/>
  <c r="AM9" i="1" s="1"/>
  <c r="AJ10" i="1"/>
  <c r="AM10" i="1" s="1"/>
  <c r="AJ11" i="1"/>
  <c r="AM11" i="1" s="1"/>
  <c r="AJ12" i="1"/>
  <c r="AM12" i="1" s="1"/>
  <c r="AJ13" i="1"/>
  <c r="AM13" i="1" s="1"/>
  <c r="AJ14" i="1"/>
  <c r="AM14" i="1" s="1"/>
  <c r="AJ15" i="1"/>
  <c r="AM15" i="1" s="1"/>
  <c r="AJ16" i="1"/>
  <c r="AM16" i="1" s="1"/>
  <c r="AJ17" i="1"/>
  <c r="AM17" i="1" s="1"/>
  <c r="AJ18" i="1"/>
  <c r="AM18" i="1" s="1"/>
  <c r="AJ19" i="1"/>
  <c r="AM19" i="1" s="1"/>
  <c r="AJ20" i="1"/>
  <c r="AM20" i="1" s="1"/>
  <c r="AJ21" i="1"/>
  <c r="AM21" i="1" s="1"/>
  <c r="AJ22" i="1"/>
  <c r="AM22" i="1" s="1"/>
  <c r="AJ23" i="1"/>
  <c r="AM23" i="1" s="1"/>
  <c r="AJ24" i="1"/>
  <c r="AM24" i="1" s="1"/>
  <c r="AJ25" i="1"/>
  <c r="AM25" i="1" s="1"/>
  <c r="AM26" i="1"/>
  <c r="AJ27" i="1"/>
  <c r="AM27" i="1" s="1"/>
  <c r="AJ28" i="1"/>
  <c r="AM28" i="1" s="1"/>
  <c r="AJ29" i="1"/>
  <c r="AM29" i="1" s="1"/>
  <c r="AJ30" i="1"/>
  <c r="AM30" i="1" s="1"/>
  <c r="AJ31" i="1"/>
  <c r="AM31" i="1" s="1"/>
  <c r="AJ32" i="1"/>
  <c r="AM32" i="1" s="1"/>
  <c r="AJ33" i="1"/>
  <c r="AM33" i="1" s="1"/>
  <c r="AJ34" i="1"/>
  <c r="AM34" i="1" s="1"/>
  <c r="AJ35" i="1"/>
  <c r="AM35" i="1" s="1"/>
  <c r="AJ36" i="1"/>
  <c r="AM36" i="1" s="1"/>
  <c r="AJ37" i="1"/>
  <c r="AM37" i="1" s="1"/>
  <c r="AJ38" i="1"/>
  <c r="AM38" i="1" s="1"/>
  <c r="AJ39" i="1"/>
  <c r="AM39" i="1" s="1"/>
  <c r="AJ40" i="1"/>
  <c r="AM40" i="1" s="1"/>
  <c r="AJ41" i="1"/>
  <c r="AM41" i="1" s="1"/>
  <c r="AJ42" i="1"/>
  <c r="AM42" i="1" s="1"/>
  <c r="AJ43" i="1"/>
  <c r="AM43" i="1" s="1"/>
  <c r="AJ44" i="1"/>
  <c r="AM44" i="1" s="1"/>
  <c r="AJ45" i="1"/>
  <c r="AM45" i="1" s="1"/>
  <c r="AJ46" i="1"/>
  <c r="AM46" i="1" s="1"/>
  <c r="AJ47" i="1"/>
  <c r="AM47" i="1" s="1"/>
  <c r="AJ48" i="1"/>
  <c r="AM48" i="1" s="1"/>
  <c r="AJ49" i="1"/>
  <c r="AM49" i="1" s="1"/>
  <c r="AJ50" i="1"/>
  <c r="AM50" i="1" s="1"/>
  <c r="AJ51" i="1"/>
  <c r="AM51" i="1" s="1"/>
  <c r="AJ52" i="1"/>
  <c r="AM52" i="1" s="1"/>
  <c r="AJ53" i="1"/>
  <c r="AM53" i="1" s="1"/>
  <c r="AJ54" i="1"/>
  <c r="AM54" i="1" s="1"/>
  <c r="AJ55" i="1"/>
  <c r="AM55" i="1" s="1"/>
  <c r="AJ56" i="1"/>
  <c r="AM56" i="1" s="1"/>
  <c r="AJ57" i="1"/>
  <c r="AM57" i="1" s="1"/>
  <c r="AJ58" i="1"/>
  <c r="AM58" i="1" s="1"/>
  <c r="AJ59" i="1"/>
  <c r="AM59" i="1" s="1"/>
  <c r="AJ60" i="1"/>
  <c r="AM60" i="1" s="1"/>
  <c r="AJ2" i="1"/>
  <c r="AP57" i="1" l="1"/>
  <c r="AP21" i="1"/>
  <c r="AP42" i="1"/>
  <c r="AP25" i="1"/>
  <c r="AP35" i="1"/>
  <c r="AM2" i="1"/>
  <c r="AP2" i="1"/>
  <c r="AP54" i="1"/>
  <c r="AP33" i="1"/>
  <c r="AP18" i="1"/>
  <c r="AP50" i="1"/>
  <c r="AP27" i="1"/>
  <c r="AP10" i="1"/>
  <c r="AP40" i="1"/>
  <c r="AP53" i="1"/>
  <c r="AP46" i="1"/>
  <c r="AP38" i="1"/>
  <c r="AP31" i="1"/>
  <c r="AP23" i="1"/>
  <c r="AP16" i="1"/>
  <c r="AP8" i="1"/>
  <c r="AP12" i="1"/>
  <c r="AP48" i="1"/>
  <c r="AP59" i="1"/>
  <c r="AP52" i="1"/>
  <c r="AP44" i="1"/>
  <c r="AP36" i="1"/>
  <c r="AP29" i="1"/>
  <c r="AP22" i="1"/>
  <c r="AP14" i="1"/>
  <c r="AP4" i="1"/>
  <c r="AA3" i="1" l="1"/>
  <c r="AD3" i="1"/>
  <c r="AA4" i="1"/>
  <c r="AA5" i="1"/>
  <c r="AD5" i="1"/>
  <c r="AA6" i="1"/>
  <c r="AD6" i="1"/>
  <c r="AA7" i="1"/>
  <c r="AD7" i="1"/>
  <c r="AA9" i="1"/>
  <c r="AD9" i="1"/>
  <c r="AA11" i="1"/>
  <c r="AD11" i="1"/>
  <c r="AA13" i="1"/>
  <c r="AD13" i="1"/>
  <c r="AA15" i="1"/>
  <c r="AD15" i="1"/>
  <c r="AA16" i="1"/>
  <c r="AA17" i="1"/>
  <c r="AD17" i="1"/>
  <c r="AA19" i="1"/>
  <c r="AD19" i="1"/>
  <c r="AA20" i="1"/>
  <c r="AD20" i="1"/>
  <c r="AA23" i="1"/>
  <c r="AD23" i="1"/>
  <c r="AA24" i="1"/>
  <c r="AD24" i="1"/>
  <c r="AA26" i="1"/>
  <c r="AD26" i="1"/>
  <c r="AA28" i="1"/>
  <c r="AD28" i="1"/>
  <c r="AA30" i="1"/>
  <c r="AD30" i="1"/>
  <c r="AA31" i="1"/>
  <c r="AD31" i="1"/>
  <c r="AA32" i="1"/>
  <c r="AD32" i="1"/>
  <c r="AA33" i="1"/>
  <c r="AD33" i="1"/>
  <c r="AA34" i="1"/>
  <c r="AD34" i="1"/>
  <c r="AA35" i="1"/>
  <c r="AD35" i="1"/>
  <c r="AA36" i="1"/>
  <c r="AD36" i="1"/>
  <c r="AA37" i="1"/>
  <c r="AD37" i="1"/>
  <c r="AA39" i="1"/>
  <c r="AD39" i="1"/>
  <c r="AA41" i="1"/>
  <c r="AD41" i="1"/>
  <c r="AA43" i="1"/>
  <c r="AD43" i="1"/>
  <c r="AA45" i="1"/>
  <c r="AD45" i="1"/>
  <c r="AA47" i="1"/>
  <c r="AD47" i="1"/>
  <c r="AA48" i="1"/>
  <c r="AE48" i="1"/>
  <c r="AA49" i="1"/>
  <c r="AD49" i="1"/>
  <c r="AA50" i="1"/>
  <c r="AA51" i="1"/>
  <c r="AD51" i="1"/>
  <c r="AA53" i="1"/>
  <c r="AE53" i="1"/>
  <c r="AA55" i="1"/>
  <c r="AD55" i="1"/>
  <c r="AA56" i="1"/>
  <c r="AD56" i="1"/>
  <c r="AA58" i="1"/>
  <c r="AD58" i="1"/>
  <c r="AA60" i="1"/>
  <c r="AD60" i="1"/>
  <c r="AU59" i="1" l="1"/>
  <c r="AD59" i="1"/>
  <c r="AU57" i="1"/>
  <c r="AD57" i="1"/>
  <c r="AE52" i="1"/>
  <c r="AA52" i="1"/>
  <c r="AU50" i="1"/>
  <c r="AD50" i="1"/>
  <c r="AD2" i="1"/>
  <c r="AU2" i="1"/>
  <c r="AE29" i="1"/>
  <c r="AA29" i="1"/>
  <c r="AE27" i="1"/>
  <c r="AA27" i="1"/>
  <c r="AE25" i="1"/>
  <c r="AA25" i="1"/>
  <c r="AU21" i="1"/>
  <c r="AD21" i="1"/>
  <c r="AE12" i="1"/>
  <c r="AA12" i="1"/>
  <c r="AE59" i="1"/>
  <c r="AA59" i="1"/>
  <c r="AE57" i="1"/>
  <c r="AA57" i="1"/>
  <c r="AU53" i="1"/>
  <c r="AD53" i="1"/>
  <c r="AU48" i="1"/>
  <c r="AD48" i="1"/>
  <c r="AU44" i="1"/>
  <c r="AD44" i="1"/>
  <c r="AU40" i="1"/>
  <c r="AD40" i="1"/>
  <c r="AE21" i="1"/>
  <c r="AA21" i="1"/>
  <c r="AU54" i="1"/>
  <c r="AD54" i="1"/>
  <c r="AE46" i="1"/>
  <c r="AA46" i="1"/>
  <c r="AE44" i="1"/>
  <c r="AA44" i="1"/>
  <c r="AE42" i="1"/>
  <c r="AA42" i="1"/>
  <c r="AE40" i="1"/>
  <c r="AA40" i="1"/>
  <c r="AE38" i="1"/>
  <c r="AA38" i="1"/>
  <c r="AU22" i="1"/>
  <c r="AD22" i="1"/>
  <c r="AU18" i="1"/>
  <c r="AD18" i="1"/>
  <c r="AE16" i="1"/>
  <c r="AU23" i="1"/>
  <c r="AE14" i="1"/>
  <c r="AA14" i="1"/>
  <c r="AE10" i="1"/>
  <c r="AA10" i="1"/>
  <c r="AE8" i="1"/>
  <c r="AA8" i="1"/>
  <c r="AU4" i="1"/>
  <c r="AD4" i="1"/>
  <c r="AA2" i="1"/>
  <c r="AE2" i="1"/>
  <c r="AU46" i="1"/>
  <c r="AD46" i="1"/>
  <c r="AU42" i="1"/>
  <c r="AD42" i="1"/>
  <c r="AU38" i="1"/>
  <c r="AD38" i="1"/>
  <c r="AE54" i="1"/>
  <c r="AA54" i="1"/>
  <c r="AU52" i="1"/>
  <c r="AD52" i="1"/>
  <c r="AE50" i="1"/>
  <c r="AU29" i="1"/>
  <c r="AD29" i="1"/>
  <c r="AU27" i="1"/>
  <c r="AD27" i="1"/>
  <c r="AU25" i="1"/>
  <c r="AD25" i="1"/>
  <c r="AE23" i="1"/>
  <c r="AE22" i="1"/>
  <c r="AA22" i="1"/>
  <c r="AE18" i="1"/>
  <c r="AA18" i="1"/>
  <c r="AU16" i="1"/>
  <c r="AD16" i="1"/>
  <c r="AU14" i="1"/>
  <c r="AD14" i="1"/>
  <c r="AU12" i="1"/>
  <c r="AD12" i="1"/>
  <c r="AU10" i="1"/>
  <c r="AD10" i="1"/>
  <c r="AU8" i="1"/>
  <c r="AD8" i="1"/>
  <c r="AE4" i="1"/>
</calcChain>
</file>

<file path=xl/sharedStrings.xml><?xml version="1.0" encoding="utf-8"?>
<sst xmlns="http://schemas.openxmlformats.org/spreadsheetml/2006/main" count="223" uniqueCount="195">
  <si>
    <t>Sample</t>
  </si>
  <si>
    <t>R16A-01</t>
  </si>
  <si>
    <t>7293'10"</t>
  </si>
  <si>
    <t>R16A-02</t>
  </si>
  <si>
    <t>7293'3"</t>
  </si>
  <si>
    <t>R16A-03</t>
  </si>
  <si>
    <t>7292'11"</t>
  </si>
  <si>
    <t>R16A-04</t>
  </si>
  <si>
    <t>7291'6"</t>
  </si>
  <si>
    <t>R16A-05</t>
  </si>
  <si>
    <t>7291'</t>
  </si>
  <si>
    <t>R16A-06</t>
  </si>
  <si>
    <t>7290'6.5"</t>
  </si>
  <si>
    <t>R16A-07</t>
  </si>
  <si>
    <t>7289'8.5"</t>
  </si>
  <si>
    <t>R16A-08</t>
  </si>
  <si>
    <t>7288'0.5"</t>
  </si>
  <si>
    <t>R16A-09</t>
  </si>
  <si>
    <t>7287'11"</t>
  </si>
  <si>
    <t>R16A-10</t>
  </si>
  <si>
    <t>7286'8"</t>
  </si>
  <si>
    <t>R16A-11</t>
  </si>
  <si>
    <t>7285'7"</t>
  </si>
  <si>
    <t>R16A-12</t>
  </si>
  <si>
    <t>7285'2"</t>
  </si>
  <si>
    <t>R16A-13</t>
  </si>
  <si>
    <t>7284'4"</t>
  </si>
  <si>
    <t>R16A-14</t>
  </si>
  <si>
    <t>7283'5"</t>
  </si>
  <si>
    <t>R16A-15</t>
  </si>
  <si>
    <t>7282'10"-7282'11"</t>
  </si>
  <si>
    <t>R16A-16</t>
  </si>
  <si>
    <t>7282'4"</t>
  </si>
  <si>
    <t>R16A-17</t>
  </si>
  <si>
    <t>7281'10.5"</t>
  </si>
  <si>
    <t>R16A-18</t>
  </si>
  <si>
    <t>7280'3"</t>
  </si>
  <si>
    <t>R16A-19</t>
  </si>
  <si>
    <t>7279'3"</t>
  </si>
  <si>
    <t>R16A-20</t>
  </si>
  <si>
    <t>7278'11.5"</t>
  </si>
  <si>
    <t>R16A-21</t>
  </si>
  <si>
    <t>7278'3.5"</t>
  </si>
  <si>
    <t>R16A-22</t>
  </si>
  <si>
    <t>7276'0.5"</t>
  </si>
  <si>
    <t>R16A-23</t>
  </si>
  <si>
    <t>7275'3"</t>
  </si>
  <si>
    <t>R16A-24</t>
  </si>
  <si>
    <t>7274'10"</t>
  </si>
  <si>
    <t>R16A-25</t>
  </si>
  <si>
    <t>7273'4"</t>
  </si>
  <si>
    <t>R16A-26</t>
  </si>
  <si>
    <t>7272'11"</t>
  </si>
  <si>
    <t>R16A-27</t>
  </si>
  <si>
    <t>7271'1.5"</t>
  </si>
  <si>
    <t>R16A-28</t>
  </si>
  <si>
    <t>7270'5"</t>
  </si>
  <si>
    <t>R16A-29</t>
  </si>
  <si>
    <t>7269'11.5"</t>
  </si>
  <si>
    <t>R16A-30</t>
  </si>
  <si>
    <t>7269'3"</t>
  </si>
  <si>
    <t>R16A-31</t>
  </si>
  <si>
    <t>7268'11"</t>
  </si>
  <si>
    <t>R16A-32</t>
  </si>
  <si>
    <t>7267'11"</t>
  </si>
  <si>
    <t>R16A-33</t>
  </si>
  <si>
    <t>7266'9"</t>
  </si>
  <si>
    <t>R16A-34</t>
  </si>
  <si>
    <t>7264'10"</t>
  </si>
  <si>
    <t>R16A-35</t>
  </si>
  <si>
    <t>7264'3.5</t>
  </si>
  <si>
    <t>R16A-36</t>
  </si>
  <si>
    <t>7263'1"</t>
  </si>
  <si>
    <t>R16A-37</t>
  </si>
  <si>
    <t>7259'7"</t>
  </si>
  <si>
    <t>R16A-38</t>
  </si>
  <si>
    <t>7258'6"</t>
  </si>
  <si>
    <t>R16A-39</t>
  </si>
  <si>
    <t>7257'9.5"</t>
  </si>
  <si>
    <t>R16A-40</t>
  </si>
  <si>
    <t>7257'1"</t>
  </si>
  <si>
    <t>R16A-41</t>
  </si>
  <si>
    <t>7256'3"</t>
  </si>
  <si>
    <t>R16A-42</t>
  </si>
  <si>
    <t>7255'7"</t>
  </si>
  <si>
    <t>R16A-43</t>
  </si>
  <si>
    <t>7253'9.5"</t>
  </si>
  <si>
    <t>R16A-44</t>
  </si>
  <si>
    <t>7252'6"</t>
  </si>
  <si>
    <t>R16A-45</t>
  </si>
  <si>
    <t>7251'6"</t>
  </si>
  <si>
    <t>R16A-46</t>
  </si>
  <si>
    <t>7250'4"</t>
  </si>
  <si>
    <t>R16A-47</t>
  </si>
  <si>
    <t>7249'10"</t>
  </si>
  <si>
    <t>R16A-48</t>
  </si>
  <si>
    <t>7249'3.5"</t>
  </si>
  <si>
    <t>R16A-49</t>
  </si>
  <si>
    <t>7248'7"</t>
  </si>
  <si>
    <t>R16A-50</t>
  </si>
  <si>
    <t>7247'3"</t>
  </si>
  <si>
    <t>R16A-51</t>
  </si>
  <si>
    <t>7246'5"</t>
  </si>
  <si>
    <t>R16A-52</t>
  </si>
  <si>
    <t>7245'7"</t>
  </si>
  <si>
    <t>R16A-53</t>
  </si>
  <si>
    <t>7243'9.5"</t>
  </si>
  <si>
    <t>R16A-54</t>
  </si>
  <si>
    <t>7242'7"</t>
  </si>
  <si>
    <t>R16A-55</t>
  </si>
  <si>
    <t>7241'4"</t>
  </si>
  <si>
    <t>R16A-56</t>
  </si>
  <si>
    <t>7240'3"</t>
  </si>
  <si>
    <t>R16A-57</t>
  </si>
  <si>
    <t>7239'8"</t>
  </si>
  <si>
    <t>R16A-58</t>
  </si>
  <si>
    <t>7238'3"</t>
  </si>
  <si>
    <t>R16A-59</t>
  </si>
  <si>
    <t>7237'2"</t>
  </si>
  <si>
    <t>Modet_Al</t>
  </si>
  <si>
    <t>Moauth_Al</t>
  </si>
  <si>
    <t>Uauth_th</t>
  </si>
  <si>
    <t>Modet_Al_max</t>
  </si>
  <si>
    <t>Modet_Al_min</t>
  </si>
  <si>
    <t>Uauth_th_min</t>
  </si>
  <si>
    <t>Uauth_th_max</t>
  </si>
  <si>
    <t>Moauth_Al_max</t>
  </si>
  <si>
    <t>Moauth_Al_min</t>
  </si>
  <si>
    <t>Udet_Th</t>
  </si>
  <si>
    <t>Udet_Th_min</t>
  </si>
  <si>
    <t>Udet_Th_max</t>
  </si>
  <si>
    <t>Udet_Al</t>
  </si>
  <si>
    <t>Uauth_Al</t>
  </si>
  <si>
    <t>Depth (ft)</t>
  </si>
  <si>
    <t>Depth (m)</t>
  </si>
  <si>
    <t>Age model (Ma)</t>
  </si>
  <si>
    <t>TOC (%)</t>
  </si>
  <si>
    <t>Mo (ppm)</t>
  </si>
  <si>
    <t>U (ppm)</t>
  </si>
  <si>
    <t>Th (ppm)</t>
  </si>
  <si>
    <t>Ti (ppm)</t>
  </si>
  <si>
    <t>Al (ppm)</t>
  </si>
  <si>
    <t>Fe-acetate (%)</t>
  </si>
  <si>
    <t>Fe-dithionite (%)</t>
  </si>
  <si>
    <t>Fe-oxalate (%)</t>
  </si>
  <si>
    <t>Fe-CRS (%)</t>
  </si>
  <si>
    <t>Fe Total (%)</t>
  </si>
  <si>
    <t>FeHR/FeT</t>
  </si>
  <si>
    <t>FePy/FeHR</t>
  </si>
  <si>
    <t>δS34 (‰)</t>
  </si>
  <si>
    <t>δU238 (‰)</t>
  </si>
  <si>
    <t>δMo98 (‰)</t>
  </si>
  <si>
    <t>δU238_auth_Th</t>
  </si>
  <si>
    <t>δU238_auth_Th_min</t>
  </si>
  <si>
    <t>δU238_auth_Th_max</t>
  </si>
  <si>
    <t>δU238_auth_Th_min_inc_an.error</t>
  </si>
  <si>
    <t>δU238_auth_Th_max_inc_an.error</t>
  </si>
  <si>
    <t>δ98Mo_auth_Al</t>
  </si>
  <si>
    <t>δ98Mo_auth_Al_min</t>
  </si>
  <si>
    <t>δ98Mo_auth_Al_max</t>
  </si>
  <si>
    <t>δ98Mo_auth_Al_min_inc_an.error</t>
  </si>
  <si>
    <t>δ98Mo_auth_Al_max_inc_an.error</t>
  </si>
  <si>
    <t>δU238_auth_Al</t>
  </si>
  <si>
    <t>Measured bulk value</t>
  </si>
  <si>
    <t>δU238 2SE analytical error (‰)</t>
  </si>
  <si>
    <t>δ98Mo 2SE analytical error (‰)</t>
  </si>
  <si>
    <t>Analytical error on bulk measurement (2 standard error)</t>
  </si>
  <si>
    <t>Authigenic U concentrations based on Udet_Th</t>
  </si>
  <si>
    <t>Maximum authigenic U concentrations based on Udet_Th_min</t>
  </si>
  <si>
    <t>Minimum authigenic U concentrations based on Udet_Th_max</t>
  </si>
  <si>
    <t>Authigenic U concentrations based on Udet_Al</t>
  </si>
  <si>
    <t>Uauth_Th</t>
  </si>
  <si>
    <t>Uauth_Th_max</t>
  </si>
  <si>
    <t>Uauth_Th_min</t>
  </si>
  <si>
    <t>Authigentic δU238 based on Udet_Th_min</t>
  </si>
  <si>
    <t>Authigentic δU238 based on Udet_Th_max</t>
  </si>
  <si>
    <t>Detrital Mo concentrations based on detrital Mo/Al in ref. 39, minus 2sd of detrital Mo/Al</t>
  </si>
  <si>
    <t>Detrital Mo concentrations based on detrital Mo/Al in ref. 39</t>
  </si>
  <si>
    <t>Detrital Mo concentrations based on detrital Mo/Al in ref. 39, plus 2sd of detrital Mo/Al</t>
  </si>
  <si>
    <t>Authigenic Mo concentrations based on Modet_Al</t>
  </si>
  <si>
    <t>Maximum authigenic Mo concentrations based on Modet_Al_min</t>
  </si>
  <si>
    <t>Minimum authigenic Mo concentrations based on Modet_Al_max</t>
  </si>
  <si>
    <t>Authigentic δU238 based on Udet_Th</t>
  </si>
  <si>
    <t>Authigentic δMo98 based on Modet_Al</t>
  </si>
  <si>
    <t>Authigentic δMo98 based on Modet_Al_min</t>
  </si>
  <si>
    <t>Authigentic δMo98 based on Modet_Al_max</t>
  </si>
  <si>
    <t>Authigentic δU238 based on Udet_Al</t>
  </si>
  <si>
    <t>Detrital U concentrations based on U/Th in ref. 38</t>
  </si>
  <si>
    <t>Maximum detrital U concentrations based on detrital U/Th confidence intervals in ref. 38</t>
  </si>
  <si>
    <t>Detrital U concentrations based on U/Al in ref. 38</t>
  </si>
  <si>
    <t>Minimum detrital U concentrations based on detrital U/Th confidence intervals in ref. 38</t>
  </si>
  <si>
    <t>Authigentic δMo98 based on Modet_Al_min when bulk δMo98 is equal to the measured value, minus the 2SE analytical error</t>
  </si>
  <si>
    <t>Authigentic δMo98 based on Modet_Al_max when bulk δMo98 is equal to the measured value, plus the 2SE analytical error</t>
  </si>
  <si>
    <t>Authigentic δU238 based on Udet_Th_min when bulk δU238 is equal to the measured value, minus the 2SE analytical error</t>
  </si>
  <si>
    <t>Authigentic δU238 based on Udet_Th_max when bulk δU238 is equal to the measured value, plus the 2SE analytical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</si>
</sst>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/>
    <xf numFmtId="0" fontId="18" fillId="0" borderId="0" xfId="0" applyFont="1"/>
    <xf numFmtId="2" fontId="0" fillId="0" borderId="0" xfId="0" applyNumberFormat="1"/>
    <xf numFmtId="164" fontId="0" fillId="0" borderId="0" xfId="0" applyNumberFormat="1"/>
    <xf numFmtId="0" fontId="16" fillId="0" borderId="0" xfId="0" applyFont="1" applyAlignment="1">
      <alignment wrapText="1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60"/>
  <sheetViews>
    <sheetView tabSelected="1" topLeftCell="D1" workbookViewId="0">
      <pane ySplit="1" topLeftCell="A2" activePane="bottomLeft" state="frozen"/>
      <selection pane="bottomLeft" activeCell="N10" sqref="N10"/>
    </sheetView>
  </sheetViews>
  <sheetFormatPr baseColWidth="10" defaultRowHeight="16" x14ac:dyDescent="0.2"/>
  <cols>
    <col min="4" max="4" width="14.33203125" customWidth="1"/>
    <col min="11" max="11" width="13.1640625" customWidth="1"/>
    <col min="12" max="12" width="15" customWidth="1"/>
    <col min="13" max="13" width="13.33203125" customWidth="1"/>
    <col min="24" max="24" width="12.5" customWidth="1"/>
    <col min="25" max="25" width="13" customWidth="1"/>
    <col min="28" max="28" width="13.5" customWidth="1"/>
    <col min="29" max="29" width="13" customWidth="1"/>
    <col min="31" max="31" width="11.33203125" customWidth="1"/>
    <col min="32" max="33" width="11.1640625" customWidth="1"/>
    <col min="34" max="34" width="12" customWidth="1"/>
    <col min="35" max="35" width="11.83203125" customWidth="1"/>
    <col min="42" max="43" width="11.33203125" customWidth="1"/>
    <col min="44" max="44" width="11.5" customWidth="1"/>
    <col min="45" max="45" width="11.33203125" customWidth="1"/>
    <col min="46" max="46" width="11.6640625" customWidth="1"/>
  </cols>
  <sheetData>
    <row r="1" spans="1:47" s="5" customFormat="1" ht="48" customHeight="1" x14ac:dyDescent="0.2">
      <c r="A1" s="5" t="s">
        <v>0</v>
      </c>
      <c r="B1" s="5" t="s">
        <v>133</v>
      </c>
      <c r="C1" s="5" t="s">
        <v>134</v>
      </c>
      <c r="D1" s="5" t="s">
        <v>135</v>
      </c>
      <c r="E1" s="5" t="s">
        <v>136</v>
      </c>
      <c r="F1" s="5" t="s">
        <v>137</v>
      </c>
      <c r="G1" s="5" t="s">
        <v>138</v>
      </c>
      <c r="H1" s="5" t="s">
        <v>139</v>
      </c>
      <c r="I1" s="5" t="s">
        <v>140</v>
      </c>
      <c r="J1" s="5" t="s">
        <v>141</v>
      </c>
      <c r="K1" s="5" t="s">
        <v>142</v>
      </c>
      <c r="L1" s="5" t="s">
        <v>143</v>
      </c>
      <c r="M1" s="5" t="s">
        <v>144</v>
      </c>
      <c r="N1" s="5" t="s">
        <v>145</v>
      </c>
      <c r="O1" s="5" t="s">
        <v>146</v>
      </c>
      <c r="P1" s="5" t="s">
        <v>147</v>
      </c>
      <c r="Q1" s="5" t="s">
        <v>148</v>
      </c>
      <c r="R1" s="5" t="s">
        <v>149</v>
      </c>
      <c r="S1" s="5" t="s">
        <v>150</v>
      </c>
      <c r="T1" s="5" t="s">
        <v>164</v>
      </c>
      <c r="U1" s="5" t="s">
        <v>151</v>
      </c>
      <c r="V1" s="5" t="s">
        <v>165</v>
      </c>
      <c r="W1" s="5" t="s">
        <v>128</v>
      </c>
      <c r="X1" s="5" t="s">
        <v>129</v>
      </c>
      <c r="Y1" s="5" t="s">
        <v>130</v>
      </c>
      <c r="Z1" s="5" t="s">
        <v>131</v>
      </c>
      <c r="AA1" s="5" t="s">
        <v>121</v>
      </c>
      <c r="AB1" s="5" t="s">
        <v>125</v>
      </c>
      <c r="AC1" s="5" t="s">
        <v>124</v>
      </c>
      <c r="AD1" s="5" t="s">
        <v>132</v>
      </c>
      <c r="AE1" s="5" t="s">
        <v>152</v>
      </c>
      <c r="AF1" s="5" t="s">
        <v>153</v>
      </c>
      <c r="AG1" s="5" t="s">
        <v>154</v>
      </c>
      <c r="AH1" s="5" t="s">
        <v>155</v>
      </c>
      <c r="AI1" s="5" t="s">
        <v>156</v>
      </c>
      <c r="AJ1" s="5" t="s">
        <v>119</v>
      </c>
      <c r="AK1" s="5" t="s">
        <v>123</v>
      </c>
      <c r="AL1" s="5" t="s">
        <v>122</v>
      </c>
      <c r="AM1" s="5" t="s">
        <v>120</v>
      </c>
      <c r="AN1" s="5" t="s">
        <v>126</v>
      </c>
      <c r="AO1" s="6" t="s">
        <v>127</v>
      </c>
      <c r="AP1" s="5" t="s">
        <v>157</v>
      </c>
      <c r="AQ1" s="5" t="s">
        <v>158</v>
      </c>
      <c r="AR1" s="5" t="s">
        <v>159</v>
      </c>
      <c r="AS1" s="5" t="s">
        <v>160</v>
      </c>
      <c r="AT1" s="5" t="s">
        <v>161</v>
      </c>
      <c r="AU1" s="5" t="s">
        <v>162</v>
      </c>
    </row>
    <row r="2" spans="1:47" x14ac:dyDescent="0.2">
      <c r="A2" t="s">
        <v>1</v>
      </c>
      <c r="B2" t="s">
        <v>2</v>
      </c>
      <c r="C2" s="4">
        <v>2223.1604000000002</v>
      </c>
      <c r="D2" s="3">
        <f t="shared" ref="D2:D33" si="0">443.8-(443.8-440.8)*(($C$2-C2)/($C$2-$C$60))</f>
        <v>443.8</v>
      </c>
      <c r="F2">
        <v>25.5</v>
      </c>
      <c r="G2">
        <v>16.100000000000001</v>
      </c>
      <c r="H2">
        <v>14.1</v>
      </c>
      <c r="I2">
        <v>0.46200000000000002</v>
      </c>
      <c r="J2">
        <v>9.26</v>
      </c>
      <c r="K2" s="3">
        <v>0.39900000000000002</v>
      </c>
      <c r="L2" s="3">
        <v>5.3416565999999999E-2</v>
      </c>
      <c r="M2" s="3">
        <v>6.8265581000000006E-2</v>
      </c>
      <c r="N2" s="3">
        <v>2.446015177</v>
      </c>
      <c r="O2" s="3">
        <v>4.7478832689999999</v>
      </c>
      <c r="P2" s="3">
        <v>0.62483950399999999</v>
      </c>
      <c r="Q2" s="3">
        <v>0.82449995300000001</v>
      </c>
      <c r="R2">
        <v>-7.47</v>
      </c>
      <c r="S2" s="3">
        <v>-0.10157619499999999</v>
      </c>
      <c r="T2" s="3">
        <v>5.7168258E-2</v>
      </c>
      <c r="U2">
        <v>0.52</v>
      </c>
      <c r="V2">
        <v>0.06</v>
      </c>
      <c r="W2" s="3">
        <f t="shared" ref="W2:W33" si="1">0.285*H2</f>
        <v>4.0184999999999995</v>
      </c>
      <c r="X2" s="3">
        <f>(0.285-0.102)*H2</f>
        <v>2.5802999999999998</v>
      </c>
      <c r="Y2" s="3">
        <f>(0.285+0.102)*H2</f>
        <v>5.4566999999999997</v>
      </c>
      <c r="Z2" s="3">
        <f>0.578*J2</f>
        <v>5.3522799999999995</v>
      </c>
      <c r="AA2" s="3">
        <f t="shared" ref="AA2:AA33" si="2">G2-W2</f>
        <v>12.081500000000002</v>
      </c>
      <c r="AB2" s="3">
        <f t="shared" ref="AB2:AB33" si="3">G2-X2</f>
        <v>13.519700000000002</v>
      </c>
      <c r="AC2" s="3">
        <f t="shared" ref="AC2:AC33" si="4">G2-Y2</f>
        <v>10.643300000000002</v>
      </c>
      <c r="AD2" s="3">
        <f t="shared" ref="AD2:AD33" si="5">G2-Z2</f>
        <v>10.747720000000001</v>
      </c>
      <c r="AE2" s="3">
        <f>(S2*G2-(-0.3)*W2)/(G2-W2)</f>
        <v>-3.5577266026569555E-2</v>
      </c>
      <c r="AF2" s="3">
        <f>(S2*G2-(-0.3)*X2)/(G2-X2)</f>
        <v>-6.3706054091436939E-2</v>
      </c>
      <c r="AG2" s="3">
        <f>(S2*G2-(-0.3)*Y2)/(G2-Y2)</f>
        <v>1.5345433277271043E-4</v>
      </c>
      <c r="AH2" s="3">
        <f>((S2-T2)*G2-(-0.3)*X2)/(G2-X2)</f>
        <v>-0.13178515006250138</v>
      </c>
      <c r="AI2" s="3">
        <f>((S2+T2)*G2-(-0.3)*Y2)/(G2-Y2)</f>
        <v>8.6631234137908325E-2</v>
      </c>
      <c r="AJ2" s="3">
        <f t="shared" ref="AJ2:AJ33" si="6">0.135*J2</f>
        <v>1.2501</v>
      </c>
      <c r="AK2" s="3">
        <f t="shared" ref="AK2:AK33" si="7">J2*(1.1-0.3*2)/(8.15+2*0.75*0.529)</f>
        <v>0.51769441493822332</v>
      </c>
      <c r="AL2" s="3">
        <f t="shared" ref="AL2:AL33" si="8">J2*(1.1+0.3*2)/(8.15-2*0.75*0.529)</f>
        <v>2.1398762998708625</v>
      </c>
      <c r="AM2" s="3">
        <f t="shared" ref="AM2:AM33" si="9">F2-AJ2</f>
        <v>24.2499</v>
      </c>
      <c r="AN2" s="3">
        <f t="shared" ref="AN2:AN33" si="10">F2-AK2</f>
        <v>24.982305585061777</v>
      </c>
      <c r="AO2" s="3">
        <f t="shared" ref="AO2:AO33" si="11">F2-AL2</f>
        <v>23.360123700129137</v>
      </c>
      <c r="AP2" s="3">
        <f>((U2*F2)-(0.3*AJ2))/(F2-AJ2)</f>
        <v>0.53134116016973265</v>
      </c>
      <c r="AQ2" s="3">
        <f>((U2*F2)-(0.3*AK2))/(F2-AK2)</f>
        <v>0.52455893756077143</v>
      </c>
      <c r="AR2" s="3">
        <f>((U2*F2)-(0.3*AL2))/(F2-AL2)</f>
        <v>0.54015283788796842</v>
      </c>
      <c r="AS2" s="3">
        <f>(((U2-V2)*F2)-(0.3*AK2))/(F2-AK2)</f>
        <v>0.46331559095328834</v>
      </c>
      <c r="AT2" s="3">
        <f>(((U2+V2)*F2)-(0.3*AL2))/(F2-AL2)</f>
        <v>0.60564906640286897</v>
      </c>
      <c r="AU2" s="3">
        <f>(S2*G2-(-0.3)*Z2)/(G2-Z2)</f>
        <v>-2.762701251986484E-3</v>
      </c>
    </row>
    <row r="3" spans="1:47" x14ac:dyDescent="0.2">
      <c r="A3" t="s">
        <v>3</v>
      </c>
      <c r="B3" t="s">
        <v>4</v>
      </c>
      <c r="C3" s="4">
        <v>2222.9825999999998</v>
      </c>
      <c r="D3" s="3">
        <f t="shared" si="0"/>
        <v>443.76911764705875</v>
      </c>
      <c r="E3">
        <v>4.99</v>
      </c>
      <c r="F3">
        <v>29</v>
      </c>
      <c r="G3">
        <v>11.8</v>
      </c>
      <c r="H3">
        <v>11.7</v>
      </c>
      <c r="I3">
        <v>0.4</v>
      </c>
      <c r="J3">
        <v>8.4600000000000009</v>
      </c>
      <c r="K3" s="3">
        <v>0.434</v>
      </c>
      <c r="L3" s="3">
        <v>4.4785183999999999E-2</v>
      </c>
      <c r="M3" s="3">
        <v>6.8394105999999996E-2</v>
      </c>
      <c r="N3" s="3">
        <v>2.1469757469999999</v>
      </c>
      <c r="O3" s="3">
        <v>5.5684953310000003</v>
      </c>
      <c r="P3" s="3">
        <v>0.48388877299999999</v>
      </c>
      <c r="Q3" s="3">
        <v>0.79678974000000002</v>
      </c>
      <c r="R3">
        <v>-10.02</v>
      </c>
      <c r="S3" s="3"/>
      <c r="T3" s="3"/>
      <c r="W3" s="3">
        <f t="shared" si="1"/>
        <v>3.3344999999999994</v>
      </c>
      <c r="X3" s="3">
        <f t="shared" ref="X3:X60" si="12">(0.285-0.102)*H3</f>
        <v>2.1410999999999998</v>
      </c>
      <c r="Y3" s="3">
        <f t="shared" ref="Y3:Y60" si="13">(0.285+0.102)*H3</f>
        <v>4.5278999999999989</v>
      </c>
      <c r="Z3" s="3">
        <f t="shared" ref="Z3:Z60" si="14">0.578*J3</f>
        <v>4.8898799999999998</v>
      </c>
      <c r="AA3" s="3">
        <f t="shared" si="2"/>
        <v>8.4655000000000022</v>
      </c>
      <c r="AB3" s="3">
        <f t="shared" si="3"/>
        <v>9.6589000000000009</v>
      </c>
      <c r="AC3" s="3">
        <f t="shared" si="4"/>
        <v>7.2721000000000018</v>
      </c>
      <c r="AD3" s="3">
        <f t="shared" si="5"/>
        <v>6.9101200000000009</v>
      </c>
      <c r="AE3" s="3"/>
      <c r="AF3" s="3"/>
      <c r="AG3" s="3"/>
      <c r="AH3" s="3"/>
      <c r="AI3" s="3"/>
      <c r="AJ3" s="3">
        <f t="shared" si="6"/>
        <v>1.1421000000000001</v>
      </c>
      <c r="AK3" s="3">
        <f t="shared" si="7"/>
        <v>0.47296919550511557</v>
      </c>
      <c r="AL3" s="3">
        <f t="shared" si="8"/>
        <v>1.9550057772038336</v>
      </c>
      <c r="AM3" s="3">
        <f t="shared" si="9"/>
        <v>27.857900000000001</v>
      </c>
      <c r="AN3" s="3">
        <f t="shared" si="10"/>
        <v>28.527030804494885</v>
      </c>
      <c r="AO3" s="3">
        <f t="shared" si="11"/>
        <v>27.044994222796166</v>
      </c>
      <c r="AP3" s="3"/>
      <c r="AQ3" s="3"/>
      <c r="AR3" s="3"/>
      <c r="AS3" s="3"/>
      <c r="AT3" s="3"/>
      <c r="AU3" s="3"/>
    </row>
    <row r="4" spans="1:47" x14ac:dyDescent="0.2">
      <c r="A4" t="s">
        <v>5</v>
      </c>
      <c r="B4" t="s">
        <v>6</v>
      </c>
      <c r="C4" s="4">
        <v>2222.8809999999999</v>
      </c>
      <c r="D4" s="3">
        <f t="shared" si="0"/>
        <v>443.75147058823524</v>
      </c>
      <c r="E4">
        <v>5.38</v>
      </c>
      <c r="F4">
        <v>38.5</v>
      </c>
      <c r="G4">
        <v>13.3</v>
      </c>
      <c r="H4">
        <v>13.4</v>
      </c>
      <c r="I4">
        <v>0.41099999999999998</v>
      </c>
      <c r="J4">
        <v>8.9</v>
      </c>
      <c r="K4" s="3">
        <v>0.40500000000000003</v>
      </c>
      <c r="L4" s="3">
        <v>3.4982579999999999E-2</v>
      </c>
      <c r="M4" s="3">
        <v>7.5053908000000003E-2</v>
      </c>
      <c r="N4" s="3">
        <v>1.9988735660000001</v>
      </c>
      <c r="O4" s="3">
        <v>4.9862137989999997</v>
      </c>
      <c r="P4" s="3">
        <v>0.50411326999999995</v>
      </c>
      <c r="Q4" s="3">
        <v>0.79521817699999997</v>
      </c>
      <c r="R4">
        <v>-9.65</v>
      </c>
      <c r="S4" s="3">
        <v>-9.8952069999999996E-3</v>
      </c>
      <c r="T4" s="3">
        <v>4.4931161999999997E-2</v>
      </c>
      <c r="U4">
        <v>0.8</v>
      </c>
      <c r="V4">
        <v>0.04</v>
      </c>
      <c r="W4" s="3">
        <f t="shared" si="1"/>
        <v>3.819</v>
      </c>
      <c r="X4" s="3">
        <f t="shared" si="12"/>
        <v>2.4521999999999999</v>
      </c>
      <c r="Y4" s="3">
        <f t="shared" si="13"/>
        <v>5.1857999999999995</v>
      </c>
      <c r="Z4" s="3">
        <f t="shared" si="14"/>
        <v>5.1441999999999997</v>
      </c>
      <c r="AA4" s="3">
        <f t="shared" si="2"/>
        <v>9.4810000000000016</v>
      </c>
      <c r="AB4" s="3">
        <f t="shared" si="3"/>
        <v>10.847800000000001</v>
      </c>
      <c r="AC4" s="3">
        <f t="shared" si="4"/>
        <v>8.1142000000000003</v>
      </c>
      <c r="AD4" s="3">
        <f t="shared" si="5"/>
        <v>8.155800000000001</v>
      </c>
      <c r="AE4" s="3">
        <f>(S4*G4-(-0.3)*W4)/(G4-W4)</f>
        <v>0.10696063146292584</v>
      </c>
      <c r="AF4" s="3">
        <f>(S4*G4-(-0.3)*X4)/(G4-X4)</f>
        <v>5.5684447251977354E-2</v>
      </c>
      <c r="AG4" s="3">
        <f>(S4*G4-(-0.3)*Y4)/(G4-Y4)</f>
        <v>0.17551129463163342</v>
      </c>
      <c r="AH4" s="3">
        <f>((S4-T4)*G4-(-0.3)*X4)/(G4-X4)</f>
        <v>5.9636906100775529E-4</v>
      </c>
      <c r="AI4" s="3">
        <f>((S4+T4)*G4-(-0.3)*Y4)/(G4-Y4)</f>
        <v>0.24915804410786024</v>
      </c>
      <c r="AJ4" s="3">
        <f t="shared" si="6"/>
        <v>1.2015000000000002</v>
      </c>
      <c r="AK4" s="3">
        <f t="shared" si="7"/>
        <v>0.49756806619332489</v>
      </c>
      <c r="AL4" s="3">
        <f t="shared" si="8"/>
        <v>2.0566845646706997</v>
      </c>
      <c r="AM4" s="3">
        <f t="shared" si="9"/>
        <v>37.298499999999997</v>
      </c>
      <c r="AN4" s="3">
        <f t="shared" si="10"/>
        <v>38.002431933806676</v>
      </c>
      <c r="AO4" s="3">
        <f t="shared" si="11"/>
        <v>36.443315435329303</v>
      </c>
      <c r="AP4" s="3">
        <f>((U4*F4)-(0.3*AJ4))/(F4-AJ4)</f>
        <v>0.81610654583964515</v>
      </c>
      <c r="AQ4" s="3">
        <f>((U4*F4)-(0.3*AK4))/(F4-AK4)</f>
        <v>0.80654652927291592</v>
      </c>
      <c r="AR4" s="3">
        <f>((U4*F4)-(0.3*AL4))/(F4-AL4)</f>
        <v>0.82821758311644833</v>
      </c>
      <c r="AS4" s="3">
        <f>(((U4-V4)*F4)-(0.3*AK4))/(F4-AK4)</f>
        <v>0.76602280693108271</v>
      </c>
      <c r="AT4" s="3">
        <f>(((U4+V4)*F4)-(0.3*AL4))/(F4-AL4)</f>
        <v>0.87047498976576432</v>
      </c>
      <c r="AU4" s="3">
        <f>(S4*G4-(-0.3)*Z4)/(G4-Z4)</f>
        <v>0.1730858710243017</v>
      </c>
    </row>
    <row r="5" spans="1:47" x14ac:dyDescent="0.2">
      <c r="A5" t="s">
        <v>7</v>
      </c>
      <c r="B5" t="s">
        <v>8</v>
      </c>
      <c r="C5" s="4">
        <v>2222.4492</v>
      </c>
      <c r="D5" s="3">
        <f t="shared" si="0"/>
        <v>443.67647058823525</v>
      </c>
      <c r="E5">
        <v>4.7699999999999996</v>
      </c>
      <c r="F5">
        <v>23.8</v>
      </c>
      <c r="G5">
        <v>12.5</v>
      </c>
      <c r="H5">
        <v>13.5</v>
      </c>
      <c r="I5">
        <v>0.41099999999999998</v>
      </c>
      <c r="J5">
        <v>8.9499999999999993</v>
      </c>
      <c r="K5" s="3">
        <v>0.42699999999999999</v>
      </c>
      <c r="L5" s="3">
        <v>3.6593248000000002E-2</v>
      </c>
      <c r="M5" s="3">
        <v>8.2841949999999998E-2</v>
      </c>
      <c r="N5" s="3">
        <v>2.090010355</v>
      </c>
      <c r="O5" s="3">
        <v>5.2440279030000001</v>
      </c>
      <c r="P5" s="3">
        <v>0.50279672799999997</v>
      </c>
      <c r="Q5" s="3">
        <v>0.79266740700000005</v>
      </c>
      <c r="R5">
        <v>-10.06</v>
      </c>
      <c r="S5" s="3"/>
      <c r="T5" s="3"/>
      <c r="W5" s="3">
        <f t="shared" si="1"/>
        <v>3.8474999999999997</v>
      </c>
      <c r="X5" s="3">
        <f t="shared" si="12"/>
        <v>2.4704999999999999</v>
      </c>
      <c r="Y5" s="3">
        <f t="shared" si="13"/>
        <v>5.224499999999999</v>
      </c>
      <c r="Z5" s="3">
        <f t="shared" si="14"/>
        <v>5.1730999999999989</v>
      </c>
      <c r="AA5" s="3">
        <f t="shared" si="2"/>
        <v>8.6524999999999999</v>
      </c>
      <c r="AB5" s="3">
        <f t="shared" si="3"/>
        <v>10.029500000000001</v>
      </c>
      <c r="AC5" s="3">
        <f t="shared" si="4"/>
        <v>7.275500000000001</v>
      </c>
      <c r="AD5" s="3">
        <f t="shared" si="5"/>
        <v>7.3269000000000011</v>
      </c>
      <c r="AE5" s="3"/>
      <c r="AF5" s="3"/>
      <c r="AG5" s="3"/>
      <c r="AH5" s="3"/>
      <c r="AI5" s="3"/>
      <c r="AJ5" s="3">
        <f t="shared" si="6"/>
        <v>1.20825</v>
      </c>
      <c r="AK5" s="3">
        <f t="shared" si="7"/>
        <v>0.50036339240789407</v>
      </c>
      <c r="AL5" s="3">
        <f t="shared" si="8"/>
        <v>2.0682389723373884</v>
      </c>
      <c r="AM5" s="3">
        <f t="shared" si="9"/>
        <v>22.591750000000001</v>
      </c>
      <c r="AN5" s="3">
        <f t="shared" si="10"/>
        <v>23.299636607592106</v>
      </c>
      <c r="AO5" s="3">
        <f t="shared" si="11"/>
        <v>21.731761027662614</v>
      </c>
      <c r="AP5" s="3"/>
      <c r="AQ5" s="3"/>
      <c r="AR5" s="3"/>
      <c r="AS5" s="3"/>
      <c r="AT5" s="3"/>
      <c r="AU5" s="3"/>
    </row>
    <row r="6" spans="1:47" x14ac:dyDescent="0.2">
      <c r="A6" t="s">
        <v>9</v>
      </c>
      <c r="B6" t="s">
        <v>10</v>
      </c>
      <c r="C6" s="4">
        <v>2222.2968000000001</v>
      </c>
      <c r="D6" s="3">
        <f t="shared" si="0"/>
        <v>443.65</v>
      </c>
      <c r="F6">
        <v>22.4</v>
      </c>
      <c r="G6">
        <v>12.7</v>
      </c>
      <c r="H6">
        <v>13.8</v>
      </c>
      <c r="I6">
        <v>0.42699999999999999</v>
      </c>
      <c r="J6">
        <v>9.08</v>
      </c>
      <c r="K6" s="3">
        <v>0.42199999999999999</v>
      </c>
      <c r="L6" s="3">
        <v>3.3945794000000001E-2</v>
      </c>
      <c r="M6" s="3">
        <v>6.6035723000000005E-2</v>
      </c>
      <c r="N6" s="3">
        <v>2.0921970070000002</v>
      </c>
      <c r="O6" s="3">
        <v>5.0179176840000004</v>
      </c>
      <c r="P6" s="3">
        <v>0.52087993300000002</v>
      </c>
      <c r="Q6" s="3">
        <v>0.80046328600000005</v>
      </c>
      <c r="R6">
        <v>-8.19</v>
      </c>
      <c r="S6" s="3"/>
      <c r="T6" s="3"/>
      <c r="W6" s="3">
        <f t="shared" si="1"/>
        <v>3.9329999999999998</v>
      </c>
      <c r="X6" s="3">
        <f t="shared" si="12"/>
        <v>2.5253999999999999</v>
      </c>
      <c r="Y6" s="3">
        <f t="shared" si="13"/>
        <v>5.3405999999999993</v>
      </c>
      <c r="Z6" s="3">
        <f t="shared" si="14"/>
        <v>5.24824</v>
      </c>
      <c r="AA6" s="3">
        <f t="shared" si="2"/>
        <v>8.7669999999999995</v>
      </c>
      <c r="AB6" s="3">
        <f t="shared" si="3"/>
        <v>10.1746</v>
      </c>
      <c r="AC6" s="3">
        <f t="shared" si="4"/>
        <v>7.3593999999999999</v>
      </c>
      <c r="AD6" s="3">
        <f t="shared" si="5"/>
        <v>7.4517599999999993</v>
      </c>
      <c r="AE6" s="3"/>
      <c r="AF6" s="3"/>
      <c r="AG6" s="3"/>
      <c r="AH6" s="3"/>
      <c r="AI6" s="3"/>
      <c r="AJ6" s="3">
        <f t="shared" si="6"/>
        <v>1.2258</v>
      </c>
      <c r="AK6" s="3">
        <f t="shared" si="7"/>
        <v>0.50763124056577413</v>
      </c>
      <c r="AL6" s="3">
        <f t="shared" si="8"/>
        <v>2.0982804322707809</v>
      </c>
      <c r="AM6" s="3">
        <f t="shared" si="9"/>
        <v>21.174199999999999</v>
      </c>
      <c r="AN6" s="3">
        <f t="shared" si="10"/>
        <v>21.892368759434223</v>
      </c>
      <c r="AO6" s="3">
        <f t="shared" si="11"/>
        <v>20.301719567729219</v>
      </c>
      <c r="AP6" s="3"/>
      <c r="AQ6" s="3"/>
      <c r="AR6" s="3"/>
      <c r="AS6" s="3"/>
      <c r="AT6" s="3"/>
      <c r="AU6" s="3"/>
    </row>
    <row r="7" spans="1:47" x14ac:dyDescent="0.2">
      <c r="A7" t="s">
        <v>11</v>
      </c>
      <c r="B7" t="s">
        <v>12</v>
      </c>
      <c r="C7" s="4">
        <v>2222.1570999999999</v>
      </c>
      <c r="D7" s="3">
        <f t="shared" si="0"/>
        <v>443.62573529411759</v>
      </c>
      <c r="E7">
        <v>5.3</v>
      </c>
      <c r="F7">
        <v>41.3</v>
      </c>
      <c r="G7">
        <v>13.7</v>
      </c>
      <c r="H7">
        <v>11.8</v>
      </c>
      <c r="I7">
        <v>0.39400000000000002</v>
      </c>
      <c r="J7">
        <v>8.57</v>
      </c>
      <c r="K7" s="3">
        <v>0.33800000000000002</v>
      </c>
      <c r="L7" s="3">
        <v>4.2426954000000003E-2</v>
      </c>
      <c r="M7" s="3">
        <v>7.1145795999999997E-2</v>
      </c>
      <c r="N7" s="3">
        <v>2.0693895379999998</v>
      </c>
      <c r="O7" s="3">
        <v>5.1253834109999996</v>
      </c>
      <c r="P7" s="3">
        <v>0.49189876399999999</v>
      </c>
      <c r="Q7" s="3">
        <v>0.82080531300000004</v>
      </c>
      <c r="R7">
        <v>-10.67</v>
      </c>
      <c r="S7" s="3"/>
      <c r="T7" s="3"/>
      <c r="W7" s="3">
        <f t="shared" si="1"/>
        <v>3.363</v>
      </c>
      <c r="X7" s="3">
        <f t="shared" si="12"/>
        <v>2.1594000000000002</v>
      </c>
      <c r="Y7" s="3">
        <f t="shared" si="13"/>
        <v>4.5665999999999993</v>
      </c>
      <c r="Z7" s="3">
        <f t="shared" si="14"/>
        <v>4.9534599999999998</v>
      </c>
      <c r="AA7" s="3">
        <f t="shared" si="2"/>
        <v>10.337</v>
      </c>
      <c r="AB7" s="3">
        <f t="shared" si="3"/>
        <v>11.5406</v>
      </c>
      <c r="AC7" s="3">
        <f t="shared" si="4"/>
        <v>9.1334</v>
      </c>
      <c r="AD7" s="3">
        <f t="shared" si="5"/>
        <v>8.7465399999999995</v>
      </c>
      <c r="AE7" s="3"/>
      <c r="AF7" s="3"/>
      <c r="AG7" s="3"/>
      <c r="AH7" s="3"/>
      <c r="AI7" s="3"/>
      <c r="AJ7" s="3">
        <f t="shared" si="6"/>
        <v>1.1569500000000001</v>
      </c>
      <c r="AK7" s="3">
        <f t="shared" si="7"/>
        <v>0.47911891317716787</v>
      </c>
      <c r="AL7" s="3">
        <f t="shared" si="8"/>
        <v>1.98042547407055</v>
      </c>
      <c r="AM7" s="3">
        <f t="shared" si="9"/>
        <v>40.143049999999995</v>
      </c>
      <c r="AN7" s="3">
        <f t="shared" si="10"/>
        <v>40.82088108682283</v>
      </c>
      <c r="AO7" s="3">
        <f t="shared" si="11"/>
        <v>39.319574525929447</v>
      </c>
      <c r="AP7" s="3"/>
      <c r="AQ7" s="3"/>
      <c r="AR7" s="3"/>
      <c r="AS7" s="3"/>
      <c r="AT7" s="3"/>
      <c r="AU7" s="3"/>
    </row>
    <row r="8" spans="1:47" x14ac:dyDescent="0.2">
      <c r="A8" t="s">
        <v>13</v>
      </c>
      <c r="B8" t="s">
        <v>14</v>
      </c>
      <c r="C8" s="4">
        <v>2221.9031</v>
      </c>
      <c r="D8" s="3">
        <f t="shared" si="0"/>
        <v>443.58161764705881</v>
      </c>
      <c r="F8">
        <v>16.899999999999999</v>
      </c>
      <c r="G8">
        <v>11.3</v>
      </c>
      <c r="H8">
        <v>12.4</v>
      </c>
      <c r="I8">
        <v>0.40300000000000002</v>
      </c>
      <c r="J8">
        <v>8.91</v>
      </c>
      <c r="K8" s="3">
        <v>0.35699999999999998</v>
      </c>
      <c r="L8" s="3">
        <v>5.2936304000000003E-2</v>
      </c>
      <c r="M8" s="3">
        <v>7.5674986E-2</v>
      </c>
      <c r="N8" s="3">
        <v>2.271447234</v>
      </c>
      <c r="O8" s="3">
        <v>5.4676062119999997</v>
      </c>
      <c r="P8" s="3">
        <v>0.50427962000000004</v>
      </c>
      <c r="Q8" s="3">
        <v>0.82382317900000002</v>
      </c>
      <c r="R8">
        <v>-9.6</v>
      </c>
      <c r="S8" s="3">
        <v>-0.134833957</v>
      </c>
      <c r="T8" s="3">
        <v>0.105614657</v>
      </c>
      <c r="U8">
        <v>0.62</v>
      </c>
      <c r="V8">
        <v>0.04</v>
      </c>
      <c r="W8" s="3">
        <f t="shared" si="1"/>
        <v>3.5339999999999998</v>
      </c>
      <c r="X8" s="3">
        <f t="shared" si="12"/>
        <v>2.2692000000000001</v>
      </c>
      <c r="Y8" s="3">
        <f t="shared" si="13"/>
        <v>4.7988</v>
      </c>
      <c r="Z8" s="3">
        <f t="shared" si="14"/>
        <v>5.1499799999999993</v>
      </c>
      <c r="AA8" s="3">
        <f t="shared" si="2"/>
        <v>7.7660000000000009</v>
      </c>
      <c r="AB8" s="3">
        <f t="shared" si="3"/>
        <v>9.030800000000001</v>
      </c>
      <c r="AC8" s="3">
        <f t="shared" si="4"/>
        <v>6.5012000000000008</v>
      </c>
      <c r="AD8" s="3">
        <f t="shared" si="5"/>
        <v>6.1500200000000014</v>
      </c>
      <c r="AE8" s="3">
        <f>(S8*G8-(-0.3)*W8)/(G8-W8)</f>
        <v>-5.9673411550347714E-2</v>
      </c>
      <c r="AF8" s="3">
        <f>(S8*G8-(-0.3)*X8)/(G8-X8)</f>
        <v>-9.3332120531957302E-2</v>
      </c>
      <c r="AG8" s="3">
        <f>(S8*G8-(-0.3)*Y8)/(G8-Y8)</f>
        <v>-1.2918186504030049E-2</v>
      </c>
      <c r="AH8" s="3">
        <f>((S8-T8)*G8-(-0.3)*X8)/(G8-X8)</f>
        <v>-0.22548493358284985</v>
      </c>
      <c r="AI8" s="3">
        <f>((S8+T8)*G8-(-0.3)*Y8)/(G8-Y8)</f>
        <v>0.17065494216452345</v>
      </c>
      <c r="AJ8" s="3">
        <f t="shared" si="6"/>
        <v>1.2028500000000002</v>
      </c>
      <c r="AK8" s="3">
        <f t="shared" si="7"/>
        <v>0.49812713143623871</v>
      </c>
      <c r="AL8" s="3">
        <f t="shared" si="8"/>
        <v>2.0589954462040372</v>
      </c>
      <c r="AM8" s="3">
        <f t="shared" si="9"/>
        <v>15.697149999999999</v>
      </c>
      <c r="AN8" s="3">
        <f t="shared" si="10"/>
        <v>16.40187286856376</v>
      </c>
      <c r="AO8" s="3">
        <f t="shared" si="11"/>
        <v>14.841004553795962</v>
      </c>
      <c r="AP8" s="3">
        <f>((U8*F8)-(0.3*AJ8))/(F8-AJ8)</f>
        <v>0.64452113918768694</v>
      </c>
      <c r="AQ8" s="3">
        <f>((U8*F8)-(0.3*AK8))/(F8-AK8)</f>
        <v>0.62971844394460019</v>
      </c>
      <c r="AR8" s="3">
        <f>((U8*F8)-(0.3*AL8))/(F8-AL8)</f>
        <v>0.66439581838257489</v>
      </c>
      <c r="AS8" s="3">
        <f>(((U8-V8)*F8)-(0.3*AK8))/(F8-AK8)</f>
        <v>0.58850363845152509</v>
      </c>
      <c r="AT8" s="3">
        <f>(((U8+V8)*F8)-(0.3*AL8))/(F8-AL8)</f>
        <v>0.70994529568039677</v>
      </c>
      <c r="AU8" s="3">
        <f>(S8*G8-(-0.3)*Z8)/(G8-Z8)</f>
        <v>3.4748319355058289E-3</v>
      </c>
    </row>
    <row r="9" spans="1:47" x14ac:dyDescent="0.2">
      <c r="A9" t="s">
        <v>15</v>
      </c>
      <c r="B9" t="s">
        <v>16</v>
      </c>
      <c r="C9" s="4">
        <v>2221.3951000000002</v>
      </c>
      <c r="D9" s="3">
        <f t="shared" si="0"/>
        <v>443.49338235294118</v>
      </c>
      <c r="E9">
        <v>3.93</v>
      </c>
      <c r="F9">
        <v>14.1</v>
      </c>
      <c r="G9">
        <v>8.1</v>
      </c>
      <c r="H9">
        <v>13.1</v>
      </c>
      <c r="I9">
        <v>0.45400000000000001</v>
      </c>
      <c r="J9">
        <v>8.8800000000000008</v>
      </c>
      <c r="K9" s="3">
        <v>0.28899999999999998</v>
      </c>
      <c r="L9" s="3">
        <v>4.4040777000000003E-2</v>
      </c>
      <c r="M9" s="3">
        <v>5.4455589999999998E-2</v>
      </c>
      <c r="N9" s="3">
        <v>3.0985733199999999</v>
      </c>
      <c r="O9" s="3">
        <v>6.0588278930000001</v>
      </c>
      <c r="P9" s="3">
        <v>0.57540978099999995</v>
      </c>
      <c r="Q9" s="3">
        <v>0.88878337200000002</v>
      </c>
      <c r="R9">
        <v>-9.2100000000000009</v>
      </c>
      <c r="S9" s="3"/>
      <c r="T9" s="3"/>
      <c r="W9" s="3">
        <f t="shared" si="1"/>
        <v>3.7334999999999994</v>
      </c>
      <c r="X9" s="3">
        <f t="shared" si="12"/>
        <v>2.3973</v>
      </c>
      <c r="Y9" s="3">
        <f t="shared" si="13"/>
        <v>5.0696999999999992</v>
      </c>
      <c r="Z9" s="3">
        <f t="shared" si="14"/>
        <v>5.1326400000000003</v>
      </c>
      <c r="AA9" s="3">
        <f t="shared" si="2"/>
        <v>4.3665000000000003</v>
      </c>
      <c r="AB9" s="3">
        <f t="shared" si="3"/>
        <v>5.7027000000000001</v>
      </c>
      <c r="AC9" s="3">
        <f t="shared" si="4"/>
        <v>3.0303000000000004</v>
      </c>
      <c r="AD9" s="3">
        <f t="shared" si="5"/>
        <v>2.9673599999999993</v>
      </c>
      <c r="AE9" s="3"/>
      <c r="AF9" s="3"/>
      <c r="AG9" s="3"/>
      <c r="AH9" s="3"/>
      <c r="AI9" s="3"/>
      <c r="AJ9" s="3">
        <f t="shared" si="6"/>
        <v>1.1988000000000001</v>
      </c>
      <c r="AK9" s="3">
        <f t="shared" si="7"/>
        <v>0.49644993570749718</v>
      </c>
      <c r="AL9" s="3">
        <f t="shared" si="8"/>
        <v>2.0520628016040239</v>
      </c>
      <c r="AM9" s="3">
        <f t="shared" si="9"/>
        <v>12.901199999999999</v>
      </c>
      <c r="AN9" s="3">
        <f t="shared" si="10"/>
        <v>13.603550064292502</v>
      </c>
      <c r="AO9" s="3">
        <f t="shared" si="11"/>
        <v>12.047937198395976</v>
      </c>
      <c r="AP9" s="3"/>
      <c r="AQ9" s="3"/>
      <c r="AR9" s="3"/>
      <c r="AS9" s="3"/>
      <c r="AT9" s="3"/>
      <c r="AU9" s="3"/>
    </row>
    <row r="10" spans="1:47" x14ac:dyDescent="0.2">
      <c r="A10" t="s">
        <v>17</v>
      </c>
      <c r="B10" t="s">
        <v>18</v>
      </c>
      <c r="C10" s="4">
        <v>2221.357</v>
      </c>
      <c r="D10" s="3">
        <f t="shared" si="0"/>
        <v>443.48676470588231</v>
      </c>
      <c r="F10">
        <v>20.6</v>
      </c>
      <c r="G10">
        <v>8.1</v>
      </c>
      <c r="H10">
        <v>11.6</v>
      </c>
      <c r="I10">
        <v>0.39400000000000002</v>
      </c>
      <c r="J10">
        <v>9.0500000000000007</v>
      </c>
      <c r="K10" s="3">
        <v>0.32900000000000001</v>
      </c>
      <c r="L10" s="3">
        <v>3.2700471000000002E-2</v>
      </c>
      <c r="M10" s="3">
        <v>6.3515527000000002E-2</v>
      </c>
      <c r="N10" s="3">
        <v>3.9709639889999999</v>
      </c>
      <c r="O10" s="3">
        <v>6.4973072529999998</v>
      </c>
      <c r="P10" s="3">
        <v>0.67666148500000001</v>
      </c>
      <c r="Q10" s="3">
        <v>0.90321488500000002</v>
      </c>
      <c r="R10">
        <v>-8.58</v>
      </c>
      <c r="S10" s="3">
        <v>-0.15869296999999999</v>
      </c>
      <c r="T10" s="3">
        <v>5.6101532000000003E-2</v>
      </c>
      <c r="U10">
        <v>0.62</v>
      </c>
      <c r="V10">
        <v>0.04</v>
      </c>
      <c r="W10" s="3">
        <f t="shared" si="1"/>
        <v>3.3059999999999996</v>
      </c>
      <c r="X10" s="3">
        <f t="shared" si="12"/>
        <v>2.1227999999999998</v>
      </c>
      <c r="Y10" s="3">
        <f t="shared" si="13"/>
        <v>4.4891999999999994</v>
      </c>
      <c r="Z10" s="3">
        <f t="shared" si="14"/>
        <v>5.2309000000000001</v>
      </c>
      <c r="AA10" s="3">
        <f t="shared" si="2"/>
        <v>4.7940000000000005</v>
      </c>
      <c r="AB10" s="3">
        <f t="shared" si="3"/>
        <v>5.9771999999999998</v>
      </c>
      <c r="AC10" s="3">
        <f t="shared" si="4"/>
        <v>3.6108000000000002</v>
      </c>
      <c r="AD10" s="3">
        <f t="shared" si="5"/>
        <v>2.8690999999999995</v>
      </c>
      <c r="AE10" s="3">
        <f>(S10*G10-(-0.3)*W10)/(G10-W10)</f>
        <v>-6.124594430538171E-2</v>
      </c>
      <c r="AF10" s="3">
        <f>(S10*G10-(-0.3)*X10)/(G10-X10)</f>
        <v>-0.1085078392892993</v>
      </c>
      <c r="AG10" s="3">
        <f>(S10*G10-(-0.3)*Y10)/(G10-Y10)</f>
        <v>1.69898479561316E-2</v>
      </c>
      <c r="AH10" s="3">
        <f>((S10-T10)*G10-(-0.3)*X10)/(G10-X10)</f>
        <v>-0.18453380616342099</v>
      </c>
      <c r="AI10" s="3">
        <f>((S10+T10)*G10-(-0.3)*Y10)/(G10-Y10)</f>
        <v>0.14284074227318044</v>
      </c>
      <c r="AJ10" s="3">
        <f t="shared" si="6"/>
        <v>1.2217500000000001</v>
      </c>
      <c r="AK10" s="3">
        <f t="shared" si="7"/>
        <v>0.50595404483703266</v>
      </c>
      <c r="AL10" s="3">
        <f t="shared" si="8"/>
        <v>2.0913477876707676</v>
      </c>
      <c r="AM10" s="3">
        <f t="shared" si="9"/>
        <v>19.378250000000001</v>
      </c>
      <c r="AN10" s="3">
        <f t="shared" si="10"/>
        <v>20.094045955162969</v>
      </c>
      <c r="AO10" s="3">
        <f t="shared" si="11"/>
        <v>18.508652212329235</v>
      </c>
      <c r="AP10" s="3">
        <f>((U10*F10)-(0.3*AJ10))/(F10-AJ10)</f>
        <v>0.64017519641866527</v>
      </c>
      <c r="AQ10" s="3">
        <f>((U10*F10)-(0.3*AK10))/(F10-AK10)</f>
        <v>0.62805737653378113</v>
      </c>
      <c r="AR10" s="3">
        <f>((U10*F10)-(0.3*AL10))/(F10-AL10)</f>
        <v>0.6561577539183997</v>
      </c>
      <c r="AS10" s="3">
        <f>(((U10-V10)*F10)-(0.3*AK10))/(F10-AK10)</f>
        <v>0.58705020446705847</v>
      </c>
      <c r="AT10" s="3">
        <f>(((U10+V10)*F10)-(0.3*AL10))/(F10-AL10)</f>
        <v>0.70067747315819973</v>
      </c>
      <c r="AU10" s="3">
        <f>(S10*G10-(-0.3)*Z10)/(G10-Z10)</f>
        <v>9.8935883378062889E-2</v>
      </c>
    </row>
    <row r="11" spans="1:47" x14ac:dyDescent="0.2">
      <c r="A11" t="s">
        <v>19</v>
      </c>
      <c r="B11" t="s">
        <v>20</v>
      </c>
      <c r="C11" s="4">
        <v>2220.9760000000001</v>
      </c>
      <c r="D11" s="3">
        <f t="shared" si="0"/>
        <v>443.42058823529413</v>
      </c>
      <c r="E11">
        <v>5.0199999999999996</v>
      </c>
      <c r="F11">
        <v>17.7</v>
      </c>
      <c r="G11">
        <v>8.8000000000000007</v>
      </c>
      <c r="H11">
        <v>10.9</v>
      </c>
      <c r="I11">
        <v>0.40600000000000003</v>
      </c>
      <c r="J11">
        <v>8.89</v>
      </c>
      <c r="K11" s="3">
        <v>0.36599999999999999</v>
      </c>
      <c r="L11" s="3">
        <v>6.0630485999999997E-2</v>
      </c>
      <c r="M11" s="3">
        <v>6.3847539999999994E-2</v>
      </c>
      <c r="N11" s="3">
        <v>2.0567697169999999</v>
      </c>
      <c r="O11" s="3">
        <v>5.2831216400000001</v>
      </c>
      <c r="P11" s="3">
        <v>0.48221260399999999</v>
      </c>
      <c r="Q11" s="3">
        <v>0.80734005900000005</v>
      </c>
      <c r="R11">
        <v>-11.52</v>
      </c>
      <c r="S11" s="3"/>
      <c r="T11" s="3"/>
      <c r="W11" s="3">
        <f t="shared" si="1"/>
        <v>3.1065</v>
      </c>
      <c r="X11" s="3">
        <f t="shared" si="12"/>
        <v>1.9946999999999999</v>
      </c>
      <c r="Y11" s="3">
        <f t="shared" si="13"/>
        <v>4.2182999999999993</v>
      </c>
      <c r="Z11" s="3">
        <f t="shared" si="14"/>
        <v>5.13842</v>
      </c>
      <c r="AA11" s="3">
        <f t="shared" si="2"/>
        <v>5.6935000000000002</v>
      </c>
      <c r="AB11" s="3">
        <f t="shared" si="3"/>
        <v>6.8053000000000008</v>
      </c>
      <c r="AC11" s="3">
        <f t="shared" si="4"/>
        <v>4.5817000000000014</v>
      </c>
      <c r="AD11" s="3">
        <f t="shared" si="5"/>
        <v>3.6615800000000007</v>
      </c>
      <c r="AE11" s="3"/>
      <c r="AF11" s="3"/>
      <c r="AG11" s="3"/>
      <c r="AH11" s="3"/>
      <c r="AI11" s="3"/>
      <c r="AJ11" s="3">
        <f t="shared" si="6"/>
        <v>1.2001500000000001</v>
      </c>
      <c r="AK11" s="3">
        <f t="shared" si="7"/>
        <v>0.49700900095041101</v>
      </c>
      <c r="AL11" s="3">
        <f t="shared" si="8"/>
        <v>2.0543736831373618</v>
      </c>
      <c r="AM11" s="3">
        <f t="shared" si="9"/>
        <v>16.499849999999999</v>
      </c>
      <c r="AN11" s="3">
        <f t="shared" si="10"/>
        <v>17.20299099904959</v>
      </c>
      <c r="AO11" s="3">
        <f t="shared" si="11"/>
        <v>15.645626316862637</v>
      </c>
      <c r="AP11" s="3"/>
      <c r="AQ11" s="3"/>
      <c r="AR11" s="3"/>
      <c r="AS11" s="3"/>
      <c r="AT11" s="3"/>
      <c r="AU11" s="3"/>
    </row>
    <row r="12" spans="1:47" x14ac:dyDescent="0.2">
      <c r="A12" t="s">
        <v>21</v>
      </c>
      <c r="B12" t="s">
        <v>22</v>
      </c>
      <c r="C12" s="4">
        <v>2220.6457999999998</v>
      </c>
      <c r="D12" s="3">
        <f t="shared" si="0"/>
        <v>443.3632352941176</v>
      </c>
      <c r="E12">
        <v>5.09</v>
      </c>
      <c r="F12">
        <v>19.899999999999999</v>
      </c>
      <c r="G12">
        <v>10.199999999999999</v>
      </c>
      <c r="H12">
        <v>12.5</v>
      </c>
      <c r="I12">
        <v>0.435</v>
      </c>
      <c r="J12">
        <v>9.1300000000000008</v>
      </c>
      <c r="K12" s="3">
        <v>0.30599999999999999</v>
      </c>
      <c r="L12" s="3">
        <v>4.3588096E-2</v>
      </c>
      <c r="M12" s="3">
        <v>8.9758035999999999E-2</v>
      </c>
      <c r="N12" s="3">
        <v>1.9221709810000001</v>
      </c>
      <c r="O12" s="3">
        <v>5.2007594340000001</v>
      </c>
      <c r="P12" s="3">
        <v>0.45401350000000001</v>
      </c>
      <c r="Q12" s="3">
        <v>0.81406012900000002</v>
      </c>
      <c r="R12">
        <v>-7.13</v>
      </c>
      <c r="S12" s="3">
        <v>-0.101687717</v>
      </c>
      <c r="T12" s="3">
        <v>3.9774988999999997E-2</v>
      </c>
      <c r="U12">
        <v>0.56000000000000005</v>
      </c>
      <c r="V12">
        <v>0.06</v>
      </c>
      <c r="W12" s="3">
        <f t="shared" si="1"/>
        <v>3.5624999999999996</v>
      </c>
      <c r="X12" s="3">
        <f t="shared" si="12"/>
        <v>2.2875000000000001</v>
      </c>
      <c r="Y12" s="3">
        <f t="shared" si="13"/>
        <v>4.8374999999999995</v>
      </c>
      <c r="Z12" s="3">
        <f t="shared" si="14"/>
        <v>5.2771400000000002</v>
      </c>
      <c r="AA12" s="3">
        <f t="shared" si="2"/>
        <v>6.6374999999999993</v>
      </c>
      <c r="AB12" s="3">
        <f t="shared" si="3"/>
        <v>7.9124999999999996</v>
      </c>
      <c r="AC12" s="3">
        <f t="shared" si="4"/>
        <v>5.3624999999999998</v>
      </c>
      <c r="AD12" s="3">
        <f t="shared" si="5"/>
        <v>4.9228599999999991</v>
      </c>
      <c r="AE12" s="3">
        <f>(S12*G12-(-0.3)*W12)/(G12-W12)</f>
        <v>4.751078960451985E-3</v>
      </c>
      <c r="AF12" s="3">
        <f>(S12*G12-(-0.3)*X12)/(G12-X12)</f>
        <v>-4.4355729971563958E-2</v>
      </c>
      <c r="AG12" s="3">
        <f>(S12*G12-(-0.3)*Y12)/(G12-Y12)</f>
        <v>7.7209377454545439E-2</v>
      </c>
      <c r="AH12" s="3">
        <f>((S12-T12)*G12-(-0.3)*X12)/(G12-X12)</f>
        <v>-9.5629649440758274E-2</v>
      </c>
      <c r="AI12" s="3">
        <f>((S12+T12)*G12-(-0.3)*Y12)/(G12-Y12)</f>
        <v>0.15286530058741254</v>
      </c>
      <c r="AJ12" s="3">
        <f t="shared" si="6"/>
        <v>1.2325500000000003</v>
      </c>
      <c r="AK12" s="3">
        <f t="shared" si="7"/>
        <v>0.51042656678034337</v>
      </c>
      <c r="AL12" s="3">
        <f t="shared" si="8"/>
        <v>2.1098348399374705</v>
      </c>
      <c r="AM12" s="3">
        <f t="shared" si="9"/>
        <v>18.667449999999999</v>
      </c>
      <c r="AN12" s="3">
        <f t="shared" si="10"/>
        <v>19.389573433219656</v>
      </c>
      <c r="AO12" s="3">
        <f t="shared" si="11"/>
        <v>17.790165160062529</v>
      </c>
      <c r="AP12" s="3">
        <f>((U12*F12)-(0.3*AJ12))/(F12-AJ12)</f>
        <v>0.57716694031589755</v>
      </c>
      <c r="AQ12" s="3">
        <f>((U12*F12)-(0.3*AK12))/(F12-AK12)</f>
        <v>0.56684444698177427</v>
      </c>
      <c r="AR12" s="3">
        <f>((U12*F12)-(0.3*AL12))/(F12-AL12)</f>
        <v>0.59083484911175577</v>
      </c>
      <c r="AS12" s="3">
        <f>(((U12-V12)*F12)-(0.3*AK12))/(F12-AK12)</f>
        <v>0.50526495921674941</v>
      </c>
      <c r="AT12" s="3">
        <f>(((U12+V12)*F12)-(0.3*AL12))/(F12-AL12)</f>
        <v>0.65795058352216107</v>
      </c>
      <c r="AU12" s="3">
        <f>(S12*G12-(-0.3)*Z12)/(G12-Z12)</f>
        <v>0.11089636646177228</v>
      </c>
    </row>
    <row r="13" spans="1:47" x14ac:dyDescent="0.2">
      <c r="A13" t="s">
        <v>23</v>
      </c>
      <c r="B13" t="s">
        <v>24</v>
      </c>
      <c r="C13" s="4">
        <v>2220.5187999999998</v>
      </c>
      <c r="D13" s="3">
        <f t="shared" si="0"/>
        <v>443.34117647058821</v>
      </c>
      <c r="F13">
        <v>23.3</v>
      </c>
      <c r="G13">
        <v>9.1</v>
      </c>
      <c r="H13">
        <v>12.2</v>
      </c>
      <c r="I13">
        <v>0.41</v>
      </c>
      <c r="J13">
        <v>8.93</v>
      </c>
      <c r="K13" s="3">
        <v>0.39300000000000002</v>
      </c>
      <c r="L13" s="3">
        <v>7.7956218999999993E-2</v>
      </c>
      <c r="M13" s="3">
        <v>3.8970696999999999E-2</v>
      </c>
      <c r="N13" s="3">
        <v>2.3862882399999998</v>
      </c>
      <c r="O13" s="3">
        <v>5.0792832539999999</v>
      </c>
      <c r="P13" s="3">
        <v>0.57013204100000003</v>
      </c>
      <c r="Q13" s="3">
        <v>0.82403378800000004</v>
      </c>
      <c r="R13">
        <v>-13.46</v>
      </c>
      <c r="S13" s="3"/>
      <c r="T13" s="3"/>
      <c r="W13" s="3">
        <f t="shared" si="1"/>
        <v>3.4769999999999994</v>
      </c>
      <c r="X13" s="3">
        <f t="shared" si="12"/>
        <v>2.2325999999999997</v>
      </c>
      <c r="Y13" s="3">
        <f t="shared" si="13"/>
        <v>4.7213999999999992</v>
      </c>
      <c r="Z13" s="3">
        <f t="shared" si="14"/>
        <v>5.1615399999999996</v>
      </c>
      <c r="AA13" s="3">
        <f t="shared" si="2"/>
        <v>5.6230000000000002</v>
      </c>
      <c r="AB13" s="3">
        <f t="shared" si="3"/>
        <v>6.8673999999999999</v>
      </c>
      <c r="AC13" s="3">
        <f t="shared" si="4"/>
        <v>4.3786000000000005</v>
      </c>
      <c r="AD13" s="3">
        <f t="shared" si="5"/>
        <v>3.9384600000000001</v>
      </c>
      <c r="AE13" s="3"/>
      <c r="AF13" s="3"/>
      <c r="AG13" s="3"/>
      <c r="AH13" s="3"/>
      <c r="AI13" s="3"/>
      <c r="AJ13" s="3">
        <f t="shared" si="6"/>
        <v>1.2055500000000001</v>
      </c>
      <c r="AK13" s="3">
        <f t="shared" si="7"/>
        <v>0.49924526192206636</v>
      </c>
      <c r="AL13" s="3">
        <f t="shared" si="8"/>
        <v>2.063617209270713</v>
      </c>
      <c r="AM13" s="3">
        <f t="shared" si="9"/>
        <v>22.094450000000002</v>
      </c>
      <c r="AN13" s="3">
        <f t="shared" si="10"/>
        <v>22.800754738077934</v>
      </c>
      <c r="AO13" s="3">
        <f t="shared" si="11"/>
        <v>21.236382790729287</v>
      </c>
      <c r="AP13" s="3"/>
      <c r="AQ13" s="3"/>
      <c r="AR13" s="3"/>
      <c r="AS13" s="3"/>
      <c r="AT13" s="3"/>
      <c r="AU13" s="3"/>
    </row>
    <row r="14" spans="1:47" x14ac:dyDescent="0.2">
      <c r="A14" t="s">
        <v>25</v>
      </c>
      <c r="B14" t="s">
        <v>26</v>
      </c>
      <c r="C14" s="4">
        <v>2220.2647999999999</v>
      </c>
      <c r="D14" s="3">
        <f t="shared" si="0"/>
        <v>443.29705882352937</v>
      </c>
      <c r="E14">
        <v>6.01</v>
      </c>
      <c r="F14">
        <v>24.1</v>
      </c>
      <c r="G14">
        <v>12.4</v>
      </c>
      <c r="H14">
        <v>14</v>
      </c>
      <c r="I14">
        <v>0.40100000000000002</v>
      </c>
      <c r="J14">
        <v>8.8000000000000007</v>
      </c>
      <c r="K14" s="3">
        <v>0.29499999999999998</v>
      </c>
      <c r="L14" s="3">
        <v>0.12805035200000001</v>
      </c>
      <c r="M14" s="3">
        <v>6.4000000000000001E-2</v>
      </c>
      <c r="N14" s="3">
        <v>3.2427826409999998</v>
      </c>
      <c r="O14" s="3">
        <v>5.2749099260000003</v>
      </c>
      <c r="P14" s="3">
        <v>0.70720359600000005</v>
      </c>
      <c r="Q14" s="3">
        <v>0.86927728500000001</v>
      </c>
      <c r="R14">
        <v>-10.33</v>
      </c>
      <c r="S14" s="3">
        <v>-0.114207513</v>
      </c>
      <c r="T14" s="3">
        <v>3.4449581E-2</v>
      </c>
      <c r="U14">
        <v>0.66</v>
      </c>
      <c r="V14">
        <v>0.06</v>
      </c>
      <c r="W14" s="3">
        <f t="shared" si="1"/>
        <v>3.9899999999999998</v>
      </c>
      <c r="X14" s="3">
        <f t="shared" si="12"/>
        <v>2.5619999999999998</v>
      </c>
      <c r="Y14" s="3">
        <f t="shared" si="13"/>
        <v>5.4179999999999993</v>
      </c>
      <c r="Z14" s="3">
        <f t="shared" si="14"/>
        <v>5.0864000000000003</v>
      </c>
      <c r="AA14" s="3">
        <f t="shared" si="2"/>
        <v>8.41</v>
      </c>
      <c r="AB14" s="3">
        <f t="shared" si="3"/>
        <v>9.838000000000001</v>
      </c>
      <c r="AC14" s="3">
        <f t="shared" si="4"/>
        <v>6.9820000000000011</v>
      </c>
      <c r="AD14" s="3">
        <f t="shared" si="5"/>
        <v>7.3136000000000001</v>
      </c>
      <c r="AE14" s="3">
        <f>(S14*G14-(-0.3)*W14)/(G14-W14)</f>
        <v>-2.6061017978596918E-2</v>
      </c>
      <c r="AF14" s="3">
        <f>(S14*G14-(-0.3)*X14)/(G14-X14)</f>
        <v>-6.5823659402317533E-2</v>
      </c>
      <c r="AG14" s="3">
        <f>(S14*G14-(-0.3)*Y14)/(G14-Y14)</f>
        <v>2.9966605385276394E-2</v>
      </c>
      <c r="AH14" s="3">
        <f>((S14-T14)*G14-(-0.3)*X14)/(G14-X14)</f>
        <v>-0.10924455840618011</v>
      </c>
      <c r="AI14" s="3">
        <f>((S14+T14)*G14-(-0.3)*Y14)/(G14-Y14)</f>
        <v>9.1148903351475158E-2</v>
      </c>
      <c r="AJ14" s="3">
        <f t="shared" si="6"/>
        <v>1.1880000000000002</v>
      </c>
      <c r="AK14" s="3">
        <f t="shared" si="7"/>
        <v>0.49197741376418641</v>
      </c>
      <c r="AL14" s="3">
        <f t="shared" si="8"/>
        <v>2.033575749337321</v>
      </c>
      <c r="AM14" s="3">
        <f t="shared" si="9"/>
        <v>22.912000000000003</v>
      </c>
      <c r="AN14" s="3">
        <f t="shared" si="10"/>
        <v>23.608022586235816</v>
      </c>
      <c r="AO14" s="3">
        <f t="shared" si="11"/>
        <v>22.066424250662681</v>
      </c>
      <c r="AP14" s="3">
        <f>((U14*F14)-(0.3*AJ14))/(F14-AJ14)</f>
        <v>0.67866620111731846</v>
      </c>
      <c r="AQ14" s="3">
        <f>((U14*F14)-(0.3*AK14))/(F14-AK14)</f>
        <v>0.66750218991481181</v>
      </c>
      <c r="AR14" s="3">
        <f>((U14*F14)-(0.3*AL14))/(F14-AL14)</f>
        <v>0.69317652472576985</v>
      </c>
      <c r="AS14" s="3">
        <f>(((U14-V14)*F14)-(0.3*AK14))/(F14-AK14)</f>
        <v>0.60625182492900986</v>
      </c>
      <c r="AT14" s="3">
        <f>(((U14+V14)*F14)-(0.3*AL14))/(F14-AL14)</f>
        <v>0.75870594551339798</v>
      </c>
      <c r="AU14" s="3">
        <f>(S14*G14-(-0.3)*Z14)/(G14-Z14)</f>
        <v>1.5005857416320283E-2</v>
      </c>
    </row>
    <row r="15" spans="1:47" x14ac:dyDescent="0.2">
      <c r="A15" t="s">
        <v>27</v>
      </c>
      <c r="B15" t="s">
        <v>28</v>
      </c>
      <c r="C15" s="4">
        <v>2219.9854</v>
      </c>
      <c r="D15" s="3">
        <f t="shared" si="0"/>
        <v>443.24852941176471</v>
      </c>
      <c r="F15">
        <v>27.5</v>
      </c>
      <c r="G15">
        <v>12.5</v>
      </c>
      <c r="H15">
        <v>12.7</v>
      </c>
      <c r="I15">
        <v>0.40699999999999997</v>
      </c>
      <c r="J15">
        <v>8.98</v>
      </c>
      <c r="K15" s="3">
        <v>0.30299999999999999</v>
      </c>
      <c r="L15" s="3">
        <v>0.131764136</v>
      </c>
      <c r="M15" s="3">
        <v>5.8999999999999997E-2</v>
      </c>
      <c r="N15" s="3">
        <v>3.0081850430000001</v>
      </c>
      <c r="O15" s="3">
        <v>4.8040076359999997</v>
      </c>
      <c r="P15" s="3">
        <v>0.72879448099999999</v>
      </c>
      <c r="Q15" s="3">
        <v>0.85920299700000002</v>
      </c>
      <c r="R15">
        <v>-10.77</v>
      </c>
      <c r="S15" s="3"/>
      <c r="T15" s="3"/>
      <c r="W15" s="3">
        <f t="shared" si="1"/>
        <v>3.6194999999999995</v>
      </c>
      <c r="X15" s="3">
        <f t="shared" si="12"/>
        <v>2.3240999999999996</v>
      </c>
      <c r="Y15" s="3">
        <f t="shared" si="13"/>
        <v>4.9148999999999994</v>
      </c>
      <c r="Z15" s="3">
        <f t="shared" si="14"/>
        <v>5.1904399999999997</v>
      </c>
      <c r="AA15" s="3">
        <f t="shared" si="2"/>
        <v>8.8805000000000014</v>
      </c>
      <c r="AB15" s="3">
        <f t="shared" si="3"/>
        <v>10.1759</v>
      </c>
      <c r="AC15" s="3">
        <f t="shared" si="4"/>
        <v>7.5851000000000006</v>
      </c>
      <c r="AD15" s="3">
        <f t="shared" si="5"/>
        <v>7.3095600000000003</v>
      </c>
      <c r="AE15" s="3"/>
      <c r="AF15" s="3"/>
      <c r="AG15" s="3"/>
      <c r="AH15" s="3"/>
      <c r="AI15" s="3"/>
      <c r="AJ15" s="3">
        <f t="shared" si="6"/>
        <v>1.2123000000000002</v>
      </c>
      <c r="AK15" s="3">
        <f t="shared" si="7"/>
        <v>0.50204058813663566</v>
      </c>
      <c r="AL15" s="3">
        <f t="shared" si="8"/>
        <v>2.0751716169374026</v>
      </c>
      <c r="AM15" s="3">
        <f t="shared" si="9"/>
        <v>26.287700000000001</v>
      </c>
      <c r="AN15" s="3">
        <f t="shared" si="10"/>
        <v>26.997959411863363</v>
      </c>
      <c r="AO15" s="3">
        <f t="shared" si="11"/>
        <v>25.424828383062597</v>
      </c>
      <c r="AP15" s="3"/>
      <c r="AQ15" s="3"/>
      <c r="AR15" s="3"/>
      <c r="AS15" s="3"/>
      <c r="AT15" s="3"/>
      <c r="AU15" s="3"/>
    </row>
    <row r="16" spans="1:47" x14ac:dyDescent="0.2">
      <c r="A16" t="s">
        <v>29</v>
      </c>
      <c r="B16" t="s">
        <v>30</v>
      </c>
      <c r="C16" s="4">
        <v>2219.8076000000001</v>
      </c>
      <c r="D16" s="3">
        <f t="shared" si="0"/>
        <v>443.21764705882356</v>
      </c>
      <c r="E16">
        <v>5.34</v>
      </c>
      <c r="F16">
        <v>28.2</v>
      </c>
      <c r="G16">
        <v>12.4</v>
      </c>
      <c r="H16">
        <v>12.7</v>
      </c>
      <c r="I16">
        <v>0.40300000000000002</v>
      </c>
      <c r="J16">
        <v>8.52</v>
      </c>
      <c r="K16" s="3">
        <v>0.27500000000000002</v>
      </c>
      <c r="L16" s="3">
        <v>0.15662677699999999</v>
      </c>
      <c r="M16" s="3">
        <v>4.4999999999999998E-2</v>
      </c>
      <c r="N16" s="3">
        <v>3.060294098</v>
      </c>
      <c r="O16" s="3">
        <v>5.2362921050000004</v>
      </c>
      <c r="P16" s="3">
        <v>0.67543200800000003</v>
      </c>
      <c r="Q16" s="3">
        <v>0.865281984</v>
      </c>
      <c r="R16">
        <v>-9.94</v>
      </c>
      <c r="S16" s="3">
        <v>-0.124107859</v>
      </c>
      <c r="T16" s="3">
        <v>4.7054779999999997E-2</v>
      </c>
      <c r="U16">
        <v>0.73</v>
      </c>
      <c r="V16">
        <v>0.06</v>
      </c>
      <c r="W16" s="3">
        <f t="shared" si="1"/>
        <v>3.6194999999999995</v>
      </c>
      <c r="X16" s="3">
        <f t="shared" si="12"/>
        <v>2.3240999999999996</v>
      </c>
      <c r="Y16" s="3">
        <f t="shared" si="13"/>
        <v>4.9148999999999994</v>
      </c>
      <c r="Z16" s="3">
        <f t="shared" si="14"/>
        <v>4.9245599999999996</v>
      </c>
      <c r="AA16" s="3">
        <f t="shared" si="2"/>
        <v>8.7805</v>
      </c>
      <c r="AB16" s="3">
        <f t="shared" si="3"/>
        <v>10.075900000000001</v>
      </c>
      <c r="AC16" s="3">
        <f t="shared" si="4"/>
        <v>7.485100000000001</v>
      </c>
      <c r="AD16" s="3">
        <f t="shared" si="5"/>
        <v>7.4754400000000008</v>
      </c>
      <c r="AE16" s="3">
        <f>(S16*G16-(-0.3)*W16)/(G16-W16)</f>
        <v>-5.1601554763396194E-2</v>
      </c>
      <c r="AF16" s="3">
        <f>(S16*G16-(-0.3)*X16)/(G16-X16)</f>
        <v>-8.3536701594894763E-2</v>
      </c>
      <c r="AG16" s="3">
        <f>(S16*G16-(-0.3)*Y16)/(G16-Y16)</f>
        <v>-8.6127709182242489E-3</v>
      </c>
      <c r="AH16" s="3">
        <f>((S16-T16)*G16-(-0.3)*X16)/(G16-X16)</f>
        <v>-0.14144510402048455</v>
      </c>
      <c r="AI16" s="3">
        <f>((S16+T16)*G16-(-0.3)*Y16)/(G16-Y16)</f>
        <v>6.9339330189309378E-2</v>
      </c>
      <c r="AJ16" s="3">
        <f t="shared" si="6"/>
        <v>1.1502000000000001</v>
      </c>
      <c r="AK16" s="3">
        <f t="shared" si="7"/>
        <v>0.47632358696259858</v>
      </c>
      <c r="AL16" s="3">
        <f t="shared" si="8"/>
        <v>1.9688710664038604</v>
      </c>
      <c r="AM16" s="3">
        <f t="shared" si="9"/>
        <v>27.049799999999998</v>
      </c>
      <c r="AN16" s="3">
        <f t="shared" si="10"/>
        <v>27.723676413037399</v>
      </c>
      <c r="AO16" s="3">
        <f t="shared" si="11"/>
        <v>26.231128933596139</v>
      </c>
      <c r="AP16" s="3">
        <f>((U16*F16)-(0.3*AJ16))/(F16-AJ16)</f>
        <v>0.74828427566932099</v>
      </c>
      <c r="AQ16" s="3">
        <f>((U16*F16)-(0.3*AK16))/(F16-AK16)</f>
        <v>0.73738787812057993</v>
      </c>
      <c r="AR16" s="3">
        <f>((U16*F16)-(0.3*AL16))/(F16-AL16)</f>
        <v>0.76227518574198072</v>
      </c>
      <c r="AS16" s="3">
        <f>(((U16-V16)*F16)-(0.3*AK16))/(F16-AK16)</f>
        <v>0.6763570114060804</v>
      </c>
      <c r="AT16" s="3">
        <f>(((U16+V16)*F16)-(0.3*AL16))/(F16-AL16)</f>
        <v>0.8267787000315594</v>
      </c>
      <c r="AU16" s="3">
        <f>(S16*G16-(-0.3)*Z16)/(G16-Z16)</f>
        <v>-8.2362311248568992E-3</v>
      </c>
    </row>
    <row r="17" spans="1:47" x14ac:dyDescent="0.2">
      <c r="A17" t="s">
        <v>31</v>
      </c>
      <c r="B17" t="s">
        <v>32</v>
      </c>
      <c r="C17" s="4">
        <v>2220.2139999999999</v>
      </c>
      <c r="D17" s="3">
        <f t="shared" si="0"/>
        <v>443.28823529411761</v>
      </c>
      <c r="F17">
        <v>22.9</v>
      </c>
      <c r="G17">
        <v>9.5</v>
      </c>
      <c r="H17">
        <v>13.1</v>
      </c>
      <c r="I17">
        <v>0.435</v>
      </c>
      <c r="J17">
        <v>9.26</v>
      </c>
      <c r="K17" s="3">
        <v>0.26100000000000001</v>
      </c>
      <c r="L17" s="3">
        <v>0.11865247900000001</v>
      </c>
      <c r="M17" s="3">
        <v>5.1999999999999998E-2</v>
      </c>
      <c r="N17" s="3">
        <v>2.3539648909999999</v>
      </c>
      <c r="O17" s="3">
        <v>4.6477479629999996</v>
      </c>
      <c r="P17" s="3">
        <v>0.59925468000000004</v>
      </c>
      <c r="Q17" s="3">
        <v>0.84517370700000005</v>
      </c>
      <c r="R17">
        <v>-12.42</v>
      </c>
      <c r="S17" s="3"/>
      <c r="T17" s="3"/>
      <c r="W17" s="3">
        <f t="shared" si="1"/>
        <v>3.7334999999999994</v>
      </c>
      <c r="X17" s="3">
        <f t="shared" si="12"/>
        <v>2.3973</v>
      </c>
      <c r="Y17" s="3">
        <f t="shared" si="13"/>
        <v>5.0696999999999992</v>
      </c>
      <c r="Z17" s="3">
        <f t="shared" si="14"/>
        <v>5.3522799999999995</v>
      </c>
      <c r="AA17" s="3">
        <f t="shared" si="2"/>
        <v>5.7665000000000006</v>
      </c>
      <c r="AB17" s="3">
        <f t="shared" si="3"/>
        <v>7.1027000000000005</v>
      </c>
      <c r="AC17" s="3">
        <f t="shared" si="4"/>
        <v>4.4303000000000008</v>
      </c>
      <c r="AD17" s="3">
        <f t="shared" si="5"/>
        <v>4.1477200000000005</v>
      </c>
      <c r="AE17" s="3"/>
      <c r="AF17" s="3"/>
      <c r="AG17" s="3"/>
      <c r="AH17" s="3"/>
      <c r="AI17" s="3"/>
      <c r="AJ17" s="3">
        <f t="shared" si="6"/>
        <v>1.2501</v>
      </c>
      <c r="AK17" s="3">
        <f t="shared" si="7"/>
        <v>0.51769441493822332</v>
      </c>
      <c r="AL17" s="3">
        <f t="shared" si="8"/>
        <v>2.1398762998708625</v>
      </c>
      <c r="AM17" s="3">
        <f t="shared" si="9"/>
        <v>21.649899999999999</v>
      </c>
      <c r="AN17" s="3">
        <f t="shared" si="10"/>
        <v>22.382305585061776</v>
      </c>
      <c r="AO17" s="3">
        <f t="shared" si="11"/>
        <v>20.760123700129135</v>
      </c>
      <c r="AP17" s="3"/>
      <c r="AQ17" s="3"/>
      <c r="AR17" s="3"/>
      <c r="AS17" s="3"/>
      <c r="AT17" s="3"/>
      <c r="AU17" s="3"/>
    </row>
    <row r="18" spans="1:47" x14ac:dyDescent="0.2">
      <c r="A18" t="s">
        <v>33</v>
      </c>
      <c r="B18" t="s">
        <v>34</v>
      </c>
      <c r="C18" s="4">
        <v>2219.5155</v>
      </c>
      <c r="D18" s="3">
        <f t="shared" si="0"/>
        <v>443.16691176470584</v>
      </c>
      <c r="F18">
        <v>38.4</v>
      </c>
      <c r="G18">
        <v>18.8</v>
      </c>
      <c r="H18">
        <v>14.8</v>
      </c>
      <c r="I18">
        <v>0.432</v>
      </c>
      <c r="J18">
        <v>9.15</v>
      </c>
      <c r="K18" s="3">
        <v>0.30299999999999999</v>
      </c>
      <c r="L18" s="3">
        <v>0.12246847</v>
      </c>
      <c r="M18" s="3">
        <v>6.8000000000000005E-2</v>
      </c>
      <c r="N18" s="3">
        <v>2.5156129549999999</v>
      </c>
      <c r="O18" s="3">
        <v>4.7065774579999999</v>
      </c>
      <c r="P18" s="3">
        <v>0.63933500099999996</v>
      </c>
      <c r="Q18" s="3">
        <v>0.83600741899999997</v>
      </c>
      <c r="R18">
        <v>-10.4</v>
      </c>
      <c r="S18" s="3">
        <v>4.0063010000000003E-3</v>
      </c>
      <c r="T18" s="3">
        <v>4.0951551000000003E-2</v>
      </c>
      <c r="U18">
        <v>0.74</v>
      </c>
      <c r="V18">
        <v>0.06</v>
      </c>
      <c r="W18" s="3">
        <f t="shared" si="1"/>
        <v>4.218</v>
      </c>
      <c r="X18" s="3">
        <f t="shared" si="12"/>
        <v>2.7084000000000001</v>
      </c>
      <c r="Y18" s="3">
        <f t="shared" si="13"/>
        <v>5.7275999999999998</v>
      </c>
      <c r="Z18" s="3">
        <f t="shared" si="14"/>
        <v>5.2886999999999995</v>
      </c>
      <c r="AA18" s="3">
        <f t="shared" si="2"/>
        <v>14.582000000000001</v>
      </c>
      <c r="AB18" s="3">
        <f t="shared" si="3"/>
        <v>16.0916</v>
      </c>
      <c r="AC18" s="3">
        <f t="shared" si="4"/>
        <v>13.072400000000002</v>
      </c>
      <c r="AD18" s="3">
        <f t="shared" si="5"/>
        <v>13.511300000000002</v>
      </c>
      <c r="AE18" s="3">
        <f>(S18*G18-(-0.3)*W18)/(G18-W18)</f>
        <v>9.1943386284460277E-2</v>
      </c>
      <c r="AF18" s="3">
        <f>(S18*G18-(-0.3)*X18)/(G18-X18)</f>
        <v>5.5174032339854337E-2</v>
      </c>
      <c r="AG18" s="3">
        <f>(S18*G18-(-0.3)*Y18)/(G18-Y18)</f>
        <v>0.13720498598574091</v>
      </c>
      <c r="AH18" s="3">
        <f>((S18-T18)*G18-(-0.3)*X18)/(G18-X18)</f>
        <v>7.3298677570906587E-3</v>
      </c>
      <c r="AI18" s="3">
        <f>((S18+T18)*G18-(-0.3)*Y18)/(G18-Y18)</f>
        <v>0.19609923331599396</v>
      </c>
      <c r="AJ18" s="3">
        <f t="shared" si="6"/>
        <v>1.2352500000000002</v>
      </c>
      <c r="AK18" s="3">
        <f t="shared" si="7"/>
        <v>0.51154469726617102</v>
      </c>
      <c r="AL18" s="3">
        <f t="shared" si="8"/>
        <v>2.1144566030041458</v>
      </c>
      <c r="AM18" s="3">
        <f t="shared" si="9"/>
        <v>37.164749999999998</v>
      </c>
      <c r="AN18" s="3">
        <f t="shared" si="10"/>
        <v>37.888455302733824</v>
      </c>
      <c r="AO18" s="3">
        <f t="shared" si="11"/>
        <v>36.285543396995855</v>
      </c>
      <c r="AP18" s="3">
        <f>((U18*F18)-(0.3*AJ18))/(F18-AJ18)</f>
        <v>0.75462434161402947</v>
      </c>
      <c r="AQ18" s="3">
        <f>((U18*F18)-(0.3*AK18))/(F18-AK18)</f>
        <v>0.74594058704686428</v>
      </c>
      <c r="AR18" s="3">
        <f>((U18*F18)-(0.3*AL18))/(F18-AL18)</f>
        <v>0.7656399882218341</v>
      </c>
      <c r="AS18" s="3">
        <f>(((U18-V18)*F18)-(0.3*AK18))/(F18-AK18)</f>
        <v>0.6851305069950191</v>
      </c>
      <c r="AT18" s="3">
        <f>(((U18+V18)*F18)-(0.3*AL18))/(F18-AL18)</f>
        <v>0.82913635025208421</v>
      </c>
      <c r="AU18" s="3">
        <f>(S18*G18-(-0.3)*Z18)/(G18-Z18)</f>
        <v>0.12300285381865546</v>
      </c>
    </row>
    <row r="19" spans="1:47" x14ac:dyDescent="0.2">
      <c r="A19" t="s">
        <v>35</v>
      </c>
      <c r="B19" t="s">
        <v>36</v>
      </c>
      <c r="C19" s="4">
        <v>2219.0201999999999</v>
      </c>
      <c r="D19" s="3">
        <f t="shared" si="0"/>
        <v>443.08088235294116</v>
      </c>
      <c r="E19">
        <v>6.01</v>
      </c>
      <c r="F19">
        <v>28</v>
      </c>
      <c r="G19">
        <v>16.899999999999999</v>
      </c>
      <c r="H19">
        <v>14.1</v>
      </c>
      <c r="I19">
        <v>0.42899999999999999</v>
      </c>
      <c r="J19">
        <v>8.92</v>
      </c>
      <c r="K19" s="3">
        <v>0.42099999999999999</v>
      </c>
      <c r="L19" s="3">
        <v>0.18655306199999999</v>
      </c>
      <c r="M19" s="3">
        <v>5.2999999999999999E-2</v>
      </c>
      <c r="N19" s="3">
        <v>2.7644759720000001</v>
      </c>
      <c r="O19" s="3">
        <v>4.8050229809999996</v>
      </c>
      <c r="P19" s="3">
        <v>0.71271417699999995</v>
      </c>
      <c r="Q19" s="3">
        <v>0.80723866</v>
      </c>
      <c r="R19">
        <v>-9.73</v>
      </c>
      <c r="S19" s="3"/>
      <c r="T19" s="3"/>
      <c r="W19" s="3">
        <f t="shared" si="1"/>
        <v>4.0184999999999995</v>
      </c>
      <c r="X19" s="3">
        <f t="shared" si="12"/>
        <v>2.5802999999999998</v>
      </c>
      <c r="Y19" s="3">
        <f t="shared" si="13"/>
        <v>5.4566999999999997</v>
      </c>
      <c r="Z19" s="3">
        <f t="shared" si="14"/>
        <v>5.1557599999999999</v>
      </c>
      <c r="AA19" s="3">
        <f t="shared" si="2"/>
        <v>12.881499999999999</v>
      </c>
      <c r="AB19" s="3">
        <f t="shared" si="3"/>
        <v>14.319699999999999</v>
      </c>
      <c r="AC19" s="3">
        <f t="shared" si="4"/>
        <v>11.443299999999999</v>
      </c>
      <c r="AD19" s="3">
        <f t="shared" si="5"/>
        <v>11.744239999999998</v>
      </c>
      <c r="AE19" s="3"/>
      <c r="AF19" s="3"/>
      <c r="AG19" s="3"/>
      <c r="AH19" s="3"/>
      <c r="AI19" s="3"/>
      <c r="AJ19" s="3">
        <f t="shared" si="6"/>
        <v>1.2042000000000002</v>
      </c>
      <c r="AK19" s="3">
        <f t="shared" si="7"/>
        <v>0.49868619667915254</v>
      </c>
      <c r="AL19" s="3">
        <f t="shared" si="8"/>
        <v>2.0613063277373751</v>
      </c>
      <c r="AM19" s="3">
        <f t="shared" si="9"/>
        <v>26.7958</v>
      </c>
      <c r="AN19" s="3">
        <f t="shared" si="10"/>
        <v>27.501313803320848</v>
      </c>
      <c r="AO19" s="3">
        <f t="shared" si="11"/>
        <v>25.938693672262623</v>
      </c>
      <c r="AP19" s="3"/>
      <c r="AQ19" s="3"/>
      <c r="AR19" s="3"/>
      <c r="AS19" s="3"/>
      <c r="AT19" s="3"/>
      <c r="AU19" s="3"/>
    </row>
    <row r="20" spans="1:47" x14ac:dyDescent="0.2">
      <c r="A20" t="s">
        <v>37</v>
      </c>
      <c r="B20" t="s">
        <v>38</v>
      </c>
      <c r="C20" s="4">
        <v>2218.7154</v>
      </c>
      <c r="D20" s="3">
        <f t="shared" si="0"/>
        <v>443.02794117647056</v>
      </c>
      <c r="F20">
        <v>31.9</v>
      </c>
      <c r="G20">
        <v>13.8</v>
      </c>
      <c r="H20">
        <v>12.6</v>
      </c>
      <c r="I20">
        <v>0.41299999999999998</v>
      </c>
      <c r="J20">
        <v>9.08</v>
      </c>
      <c r="K20" s="3">
        <v>0.39300000000000002</v>
      </c>
      <c r="L20" s="3">
        <v>0.20115684</v>
      </c>
      <c r="M20" s="3">
        <v>5.3999999999999999E-2</v>
      </c>
      <c r="N20" s="3">
        <v>2.251130705</v>
      </c>
      <c r="O20" s="3">
        <v>4.6121755560000004</v>
      </c>
      <c r="P20" s="3">
        <v>0.62865879599999996</v>
      </c>
      <c r="Q20" s="3">
        <v>0.77638991499999999</v>
      </c>
      <c r="R20">
        <v>-10.93</v>
      </c>
      <c r="S20" s="3"/>
      <c r="T20" s="3"/>
      <c r="W20" s="3">
        <f t="shared" si="1"/>
        <v>3.5909999999999997</v>
      </c>
      <c r="X20" s="3">
        <f t="shared" si="12"/>
        <v>2.3058000000000001</v>
      </c>
      <c r="Y20" s="3">
        <f t="shared" si="13"/>
        <v>4.876199999999999</v>
      </c>
      <c r="Z20" s="3">
        <f t="shared" si="14"/>
        <v>5.24824</v>
      </c>
      <c r="AA20" s="3">
        <f t="shared" si="2"/>
        <v>10.209000000000001</v>
      </c>
      <c r="AB20" s="3">
        <f t="shared" si="3"/>
        <v>11.494200000000001</v>
      </c>
      <c r="AC20" s="3">
        <f t="shared" si="4"/>
        <v>8.9238000000000017</v>
      </c>
      <c r="AD20" s="3">
        <f t="shared" si="5"/>
        <v>8.5517600000000016</v>
      </c>
      <c r="AE20" s="3"/>
      <c r="AF20" s="3"/>
      <c r="AG20" s="3"/>
      <c r="AH20" s="3"/>
      <c r="AI20" s="3"/>
      <c r="AJ20" s="3">
        <f t="shared" si="6"/>
        <v>1.2258</v>
      </c>
      <c r="AK20" s="3">
        <f t="shared" si="7"/>
        <v>0.50763124056577413</v>
      </c>
      <c r="AL20" s="3">
        <f t="shared" si="8"/>
        <v>2.0982804322707809</v>
      </c>
      <c r="AM20" s="3">
        <f t="shared" si="9"/>
        <v>30.674199999999999</v>
      </c>
      <c r="AN20" s="3">
        <f t="shared" si="10"/>
        <v>31.392368759434223</v>
      </c>
      <c r="AO20" s="3">
        <f t="shared" si="11"/>
        <v>29.801719567729219</v>
      </c>
      <c r="AP20" s="3"/>
      <c r="AQ20" s="3"/>
      <c r="AR20" s="3"/>
      <c r="AS20" s="3"/>
      <c r="AT20" s="3"/>
      <c r="AU20" s="3"/>
    </row>
    <row r="21" spans="1:47" x14ac:dyDescent="0.2">
      <c r="A21" t="s">
        <v>39</v>
      </c>
      <c r="B21" t="s">
        <v>40</v>
      </c>
      <c r="C21" s="4">
        <v>2218.6264999999999</v>
      </c>
      <c r="D21" s="3">
        <f t="shared" si="0"/>
        <v>443.01249999999999</v>
      </c>
      <c r="F21">
        <v>25</v>
      </c>
      <c r="G21">
        <v>13.7</v>
      </c>
      <c r="H21">
        <v>12.7</v>
      </c>
      <c r="I21">
        <v>0.4</v>
      </c>
      <c r="J21">
        <v>8.8000000000000007</v>
      </c>
      <c r="K21" s="3">
        <v>0.26</v>
      </c>
      <c r="L21" s="3">
        <v>0.157128397</v>
      </c>
      <c r="M21" s="3">
        <v>5.8999999999999997E-2</v>
      </c>
      <c r="N21" s="3">
        <v>2.3500440239999998</v>
      </c>
      <c r="O21" s="3">
        <v>4.7978877759999996</v>
      </c>
      <c r="P21" s="3">
        <v>0.58900565299999996</v>
      </c>
      <c r="Q21" s="3">
        <v>0.83158462099999997</v>
      </c>
      <c r="R21">
        <v>-10.19</v>
      </c>
      <c r="S21" s="3">
        <v>-5.222566E-2</v>
      </c>
      <c r="T21" s="3">
        <v>4.0374410999999999E-2</v>
      </c>
      <c r="U21">
        <v>0.82</v>
      </c>
      <c r="V21">
        <v>0.06</v>
      </c>
      <c r="W21" s="3">
        <f t="shared" si="1"/>
        <v>3.6194999999999995</v>
      </c>
      <c r="X21" s="3">
        <f t="shared" si="12"/>
        <v>2.3240999999999996</v>
      </c>
      <c r="Y21" s="3">
        <f t="shared" si="13"/>
        <v>4.9148999999999994</v>
      </c>
      <c r="Z21" s="3">
        <f t="shared" si="14"/>
        <v>5.0864000000000003</v>
      </c>
      <c r="AA21" s="3">
        <f t="shared" si="2"/>
        <v>10.080500000000001</v>
      </c>
      <c r="AB21" s="3">
        <f t="shared" si="3"/>
        <v>11.3759</v>
      </c>
      <c r="AC21" s="3">
        <f t="shared" si="4"/>
        <v>8.7850999999999999</v>
      </c>
      <c r="AD21" s="3">
        <f t="shared" si="5"/>
        <v>8.6135999999999981</v>
      </c>
      <c r="AE21" s="3">
        <f>(S21*G21-(-0.3)*W21)/(G21-W21)</f>
        <v>3.6740088090868483E-2</v>
      </c>
      <c r="AF21" s="3">
        <f>(S21*G21-(-0.3)*X21)/(G21-X21)</f>
        <v>-1.6052832742903924E-3</v>
      </c>
      <c r="AG21" s="3">
        <f>(S21*G21-(-0.3)*Y21)/(G21-Y21)</f>
        <v>8.639383251186665E-2</v>
      </c>
      <c r="AH21" s="3">
        <f>((S21-T21)*G21-(-0.3)*X21)/(G21-X21)</f>
        <v>-5.0228199324888589E-2</v>
      </c>
      <c r="AI21" s="3">
        <f>((S21+T21)*G21-(-0.3)*Y21)/(G21-Y21)</f>
        <v>0.1493560561291277</v>
      </c>
      <c r="AJ21" s="3">
        <f t="shared" si="6"/>
        <v>1.1880000000000002</v>
      </c>
      <c r="AK21" s="3">
        <f t="shared" si="7"/>
        <v>0.49197741376418641</v>
      </c>
      <c r="AL21" s="3">
        <f t="shared" si="8"/>
        <v>2.033575749337321</v>
      </c>
      <c r="AM21" s="3">
        <f t="shared" si="9"/>
        <v>23.812000000000001</v>
      </c>
      <c r="AN21" s="3">
        <f t="shared" si="10"/>
        <v>24.508022586235814</v>
      </c>
      <c r="AO21" s="3">
        <f t="shared" si="11"/>
        <v>22.96642425066268</v>
      </c>
      <c r="AP21" s="3">
        <f>((U21*F21)-(0.3*AJ21))/(F21-AJ21)</f>
        <v>0.84594322190492177</v>
      </c>
      <c r="AQ21" s="3">
        <f>((U21*F21)-(0.3*AK21))/(F21-AK21)</f>
        <v>0.83043855146849155</v>
      </c>
      <c r="AR21" s="3">
        <f>((U21*F21)-(0.3*AL21))/(F21-AL21)</f>
        <v>0.86604371051035056</v>
      </c>
      <c r="AS21" s="3">
        <f>(((U21-V21)*F21)-(0.3*AK21))/(F21-AK21)</f>
        <v>0.76923410322212715</v>
      </c>
      <c r="AT21" s="3">
        <f>(((U21+V21)*F21)-(0.3*AL21))/(F21-AL21)</f>
        <v>0.9313564463384677</v>
      </c>
      <c r="AU21" s="3">
        <f>(S21*G21-(-0.3)*Z21)/(G21-Z21)</f>
        <v>9.4087078341227842E-2</v>
      </c>
    </row>
    <row r="22" spans="1:47" x14ac:dyDescent="0.2">
      <c r="A22" t="s">
        <v>41</v>
      </c>
      <c r="B22" t="s">
        <v>42</v>
      </c>
      <c r="C22" s="4">
        <v>2218.4232999999999</v>
      </c>
      <c r="D22" s="3">
        <f t="shared" si="0"/>
        <v>442.97720588235291</v>
      </c>
      <c r="E22">
        <v>5.93</v>
      </c>
      <c r="F22">
        <v>55.5</v>
      </c>
      <c r="G22">
        <v>17.3</v>
      </c>
      <c r="H22">
        <v>13.2</v>
      </c>
      <c r="I22">
        <v>0.39300000000000002</v>
      </c>
      <c r="J22">
        <v>8.9499999999999993</v>
      </c>
      <c r="K22" s="3">
        <v>0.40200000000000002</v>
      </c>
      <c r="L22" s="3">
        <v>0.210493297</v>
      </c>
      <c r="M22" s="3">
        <v>9.8000000000000004E-2</v>
      </c>
      <c r="N22" s="3">
        <v>2.9566101819999999</v>
      </c>
      <c r="O22" s="3">
        <v>5.4876074299999997</v>
      </c>
      <c r="P22" s="3">
        <v>0.66823490299999999</v>
      </c>
      <c r="Q22" s="3">
        <v>0.80627255399999997</v>
      </c>
      <c r="R22">
        <v>-6.64</v>
      </c>
      <c r="S22" s="3">
        <v>-0.19396091400000001</v>
      </c>
      <c r="T22" s="3">
        <v>3.6265817999999998E-2</v>
      </c>
      <c r="U22">
        <v>0.96</v>
      </c>
      <c r="V22">
        <v>0.06</v>
      </c>
      <c r="W22" s="3">
        <f t="shared" si="1"/>
        <v>3.7619999999999996</v>
      </c>
      <c r="X22" s="3">
        <f t="shared" si="12"/>
        <v>2.4156</v>
      </c>
      <c r="Y22" s="3">
        <f t="shared" si="13"/>
        <v>5.1083999999999987</v>
      </c>
      <c r="Z22" s="3">
        <f t="shared" si="14"/>
        <v>5.1730999999999989</v>
      </c>
      <c r="AA22" s="3">
        <f t="shared" si="2"/>
        <v>13.538</v>
      </c>
      <c r="AB22" s="3">
        <f t="shared" si="3"/>
        <v>14.884400000000001</v>
      </c>
      <c r="AC22" s="3">
        <f t="shared" si="4"/>
        <v>12.191600000000001</v>
      </c>
      <c r="AD22" s="3">
        <f t="shared" si="5"/>
        <v>12.126900000000003</v>
      </c>
      <c r="AE22" s="3">
        <f>(S22*G22-(-0.3)*W22)/(G22-W22)</f>
        <v>-0.16449429843403757</v>
      </c>
      <c r="AF22" s="3">
        <f>(S22*G22-(-0.3)*X22)/(G22-X22)</f>
        <v>-0.17675175433339604</v>
      </c>
      <c r="AG22" s="3">
        <f>(S22*G22-(-0.3)*Y22)/(G22-Y22)</f>
        <v>-0.1495294967190525</v>
      </c>
      <c r="AH22" s="3">
        <f>((S22-T22)*G22-(-0.3)*X22)/(G22-X22)</f>
        <v>-0.21890317806562576</v>
      </c>
      <c r="AI22" s="3">
        <f>((S22+T22)*G22-(-0.3)*Y22)/(G22-Y22)</f>
        <v>-9.8067945208176174E-2</v>
      </c>
      <c r="AJ22" s="3">
        <f t="shared" si="6"/>
        <v>1.20825</v>
      </c>
      <c r="AK22" s="3">
        <f t="shared" si="7"/>
        <v>0.50036339240789407</v>
      </c>
      <c r="AL22" s="3">
        <f t="shared" si="8"/>
        <v>2.0682389723373884</v>
      </c>
      <c r="AM22" s="3">
        <f t="shared" si="9"/>
        <v>54.29175</v>
      </c>
      <c r="AN22" s="3">
        <f t="shared" si="10"/>
        <v>54.999636607592109</v>
      </c>
      <c r="AO22" s="3">
        <f t="shared" si="11"/>
        <v>53.43176102766261</v>
      </c>
      <c r="AP22" s="3">
        <f>((U22*F22)-(0.3*AJ22))/(F22-AJ22)</f>
        <v>0.97468814322618069</v>
      </c>
      <c r="AQ22" s="3">
        <f>((U22*F22)-(0.3*AK22))/(F22-AK22)</f>
        <v>0.96600440038077673</v>
      </c>
      <c r="AR22" s="3">
        <f>((U22*F22)-(0.3*AL22))/(F22-AL22)</f>
        <v>0.98554730923122613</v>
      </c>
      <c r="AS22" s="3">
        <f>(((U22-V22)*F22)-(0.3*AK22))/(F22-AK22)</f>
        <v>0.90545854580070595</v>
      </c>
      <c r="AT22" s="3">
        <f>(((U22+V22)*F22)-(0.3*AL22))/(F22-AL22)</f>
        <v>1.0478697918886104</v>
      </c>
      <c r="AU22" s="3">
        <f>(S22*G22-(-0.3)*Z22)/(G22-Z22)</f>
        <v>-0.14872669950275835</v>
      </c>
    </row>
    <row r="23" spans="1:47" x14ac:dyDescent="0.2">
      <c r="A23" t="s">
        <v>43</v>
      </c>
      <c r="B23" t="s">
        <v>44</v>
      </c>
      <c r="C23" s="4">
        <v>2217.7375000000002</v>
      </c>
      <c r="D23" s="3">
        <f t="shared" si="0"/>
        <v>442.85808823529413</v>
      </c>
      <c r="E23">
        <v>6.66</v>
      </c>
      <c r="F23">
        <v>60.5</v>
      </c>
      <c r="G23">
        <v>16</v>
      </c>
      <c r="H23">
        <v>13.2</v>
      </c>
      <c r="I23">
        <v>0.41399999999999998</v>
      </c>
      <c r="J23">
        <v>8.4</v>
      </c>
      <c r="K23" s="3">
        <v>0.38300000000000001</v>
      </c>
      <c r="L23" s="3">
        <v>0.16621819299999999</v>
      </c>
      <c r="M23" s="3">
        <v>7.3999999999999996E-2</v>
      </c>
      <c r="N23" s="3">
        <v>2.4226112510000002</v>
      </c>
      <c r="O23" s="3">
        <v>4.6605706969999998</v>
      </c>
      <c r="P23" s="3">
        <v>0.653527199</v>
      </c>
      <c r="Q23" s="3">
        <v>0.79539153200000001</v>
      </c>
      <c r="R23">
        <v>-10.26</v>
      </c>
      <c r="S23" s="3">
        <v>-0.108257571</v>
      </c>
      <c r="T23" s="3">
        <v>5.3485952000000003E-2</v>
      </c>
      <c r="U23">
        <v>0.55000000000000004</v>
      </c>
      <c r="V23">
        <v>0.06</v>
      </c>
      <c r="W23" s="3">
        <f t="shared" si="1"/>
        <v>3.7619999999999996</v>
      </c>
      <c r="X23" s="3">
        <f t="shared" si="12"/>
        <v>2.4156</v>
      </c>
      <c r="Y23" s="3">
        <f t="shared" si="13"/>
        <v>5.1083999999999987</v>
      </c>
      <c r="Z23" s="3">
        <f t="shared" si="14"/>
        <v>4.8552</v>
      </c>
      <c r="AA23" s="3">
        <f t="shared" si="2"/>
        <v>12.238</v>
      </c>
      <c r="AB23" s="3">
        <f t="shared" si="3"/>
        <v>13.5844</v>
      </c>
      <c r="AC23" s="3">
        <f t="shared" si="4"/>
        <v>10.8916</v>
      </c>
      <c r="AD23" s="3">
        <f t="shared" si="5"/>
        <v>11.1448</v>
      </c>
      <c r="AE23" s="3">
        <f>(S23*G23-(-0.3)*W23)/(G23-W23)</f>
        <v>-4.9315340415100516E-2</v>
      </c>
      <c r="AF23" s="3">
        <f>(S23*G23-(-0.3)*X23)/(G23-X23)</f>
        <v>-7.4161621860369245E-2</v>
      </c>
      <c r="AG23" s="3">
        <f>(S23*G23-(-0.3)*Y23)/(G23-Y23)</f>
        <v>-1.8326153733152179E-2</v>
      </c>
      <c r="AH23" s="3">
        <f>((S23-T23)*G23-(-0.3)*X23)/(G23-X23)</f>
        <v>-0.13715853243426282</v>
      </c>
      <c r="AI23" s="3">
        <f>((S23+T23)*G23-(-0.3)*Y23)/(G23-Y23)</f>
        <v>6.0245886371148381E-2</v>
      </c>
      <c r="AJ23" s="3">
        <f t="shared" si="6"/>
        <v>1.1340000000000001</v>
      </c>
      <c r="AK23" s="3">
        <f t="shared" si="7"/>
        <v>0.46961480404763245</v>
      </c>
      <c r="AL23" s="3">
        <f t="shared" si="8"/>
        <v>1.9411404880038063</v>
      </c>
      <c r="AM23" s="3">
        <f t="shared" si="9"/>
        <v>59.366</v>
      </c>
      <c r="AN23" s="3">
        <f t="shared" si="10"/>
        <v>60.03038519595237</v>
      </c>
      <c r="AO23" s="3">
        <f t="shared" si="11"/>
        <v>58.558859511996197</v>
      </c>
      <c r="AP23" s="3">
        <f>((U23*F23)-(0.3*AJ23))/(F23-AJ23)</f>
        <v>0.55477546070141159</v>
      </c>
      <c r="AQ23" s="3">
        <f>((U23*F23)-(0.3*AK23))/(F23-AK23)</f>
        <v>0.55195573792553021</v>
      </c>
      <c r="AR23" s="3">
        <f>((U23*F23)-(0.3*AL23))/(F23-AL23)</f>
        <v>0.55828713410823083</v>
      </c>
      <c r="AS23" s="3">
        <f>(((U23-V23)*F23)-(0.3*AK23))/(F23-AK23)</f>
        <v>0.49148636082340297</v>
      </c>
      <c r="AT23" s="3">
        <f>(((U23+V23)*F23)-(0.3*AL23))/(F23-AL23)</f>
        <v>0.62027604629420618</v>
      </c>
      <c r="AU23" s="3">
        <f>(S23*G23-(-0.3)*Z23)/(G23-Z23)</f>
        <v>-2.472553441963966E-2</v>
      </c>
    </row>
    <row r="24" spans="1:47" x14ac:dyDescent="0.2">
      <c r="A24" t="s">
        <v>45</v>
      </c>
      <c r="B24" t="s">
        <v>46</v>
      </c>
      <c r="C24" s="4">
        <v>2217.4962</v>
      </c>
      <c r="D24" s="3">
        <f t="shared" si="0"/>
        <v>442.81617647058823</v>
      </c>
      <c r="E24">
        <v>6.33</v>
      </c>
      <c r="F24">
        <v>64.599999999999994</v>
      </c>
      <c r="G24">
        <v>16.3</v>
      </c>
      <c r="H24">
        <v>13.7</v>
      </c>
      <c r="I24">
        <v>0.38100000000000001</v>
      </c>
      <c r="J24">
        <v>8.93</v>
      </c>
      <c r="K24" s="3">
        <v>0.27800000000000002</v>
      </c>
      <c r="L24" s="3">
        <v>0.19273932299999999</v>
      </c>
      <c r="M24" s="3">
        <v>6.3E-2</v>
      </c>
      <c r="N24" s="3">
        <v>3.2815442560000001</v>
      </c>
      <c r="O24" s="3">
        <v>5.1552196910000001</v>
      </c>
      <c r="P24" s="3">
        <v>0.74002604000000005</v>
      </c>
      <c r="Q24" s="3">
        <v>0.86016959299999995</v>
      </c>
      <c r="R24">
        <v>-8.6999999999999993</v>
      </c>
      <c r="S24" s="3"/>
      <c r="T24" s="3"/>
      <c r="W24" s="3">
        <f t="shared" si="1"/>
        <v>3.9044999999999996</v>
      </c>
      <c r="X24" s="3">
        <f t="shared" si="12"/>
        <v>2.5070999999999999</v>
      </c>
      <c r="Y24" s="3">
        <f t="shared" si="13"/>
        <v>5.3018999999999989</v>
      </c>
      <c r="Z24" s="3">
        <f t="shared" si="14"/>
        <v>5.1615399999999996</v>
      </c>
      <c r="AA24" s="3">
        <f t="shared" si="2"/>
        <v>12.395500000000002</v>
      </c>
      <c r="AB24" s="3">
        <f t="shared" si="3"/>
        <v>13.792900000000001</v>
      </c>
      <c r="AC24" s="3">
        <f t="shared" si="4"/>
        <v>10.998100000000001</v>
      </c>
      <c r="AD24" s="3">
        <f t="shared" si="5"/>
        <v>11.138460000000002</v>
      </c>
      <c r="AE24" s="3"/>
      <c r="AF24" s="3"/>
      <c r="AG24" s="3"/>
      <c r="AH24" s="3"/>
      <c r="AI24" s="3"/>
      <c r="AJ24" s="3">
        <f t="shared" si="6"/>
        <v>1.2055500000000001</v>
      </c>
      <c r="AK24" s="3">
        <f t="shared" si="7"/>
        <v>0.49924526192206636</v>
      </c>
      <c r="AL24" s="3">
        <f t="shared" si="8"/>
        <v>2.063617209270713</v>
      </c>
      <c r="AM24" s="3">
        <f t="shared" si="9"/>
        <v>63.394449999999992</v>
      </c>
      <c r="AN24" s="3">
        <f t="shared" si="10"/>
        <v>64.100754738077924</v>
      </c>
      <c r="AO24" s="3">
        <f t="shared" si="11"/>
        <v>62.536382790729284</v>
      </c>
      <c r="AP24" s="3"/>
      <c r="AQ24" s="3"/>
      <c r="AR24" s="3"/>
      <c r="AS24" s="3"/>
      <c r="AT24" s="3"/>
      <c r="AU24" s="3"/>
    </row>
    <row r="25" spans="1:47" x14ac:dyDescent="0.2">
      <c r="A25" t="s">
        <v>47</v>
      </c>
      <c r="B25" t="s">
        <v>48</v>
      </c>
      <c r="C25" s="4">
        <v>2217.3692000000001</v>
      </c>
      <c r="D25" s="3">
        <f t="shared" si="0"/>
        <v>442.79411764705884</v>
      </c>
      <c r="E25">
        <v>8.64</v>
      </c>
      <c r="F25">
        <v>81.8</v>
      </c>
      <c r="G25">
        <v>19.600000000000001</v>
      </c>
      <c r="H25">
        <v>14.1</v>
      </c>
      <c r="I25">
        <v>0.39</v>
      </c>
      <c r="J25">
        <v>8.76</v>
      </c>
      <c r="K25" s="3">
        <v>0.25600000000000001</v>
      </c>
      <c r="L25" s="3">
        <v>0.16228168100000001</v>
      </c>
      <c r="M25" s="3">
        <v>6.7000000000000004E-2</v>
      </c>
      <c r="N25" s="3">
        <v>2.7592121519999999</v>
      </c>
      <c r="O25" s="3">
        <v>4.5597694180000001</v>
      </c>
      <c r="P25" s="3">
        <v>0.71146213599999997</v>
      </c>
      <c r="Q25" s="3">
        <v>0.85053153599999998</v>
      </c>
      <c r="R25">
        <v>-9.3800000000000008</v>
      </c>
      <c r="S25" s="3">
        <v>-3.1496046999999999E-2</v>
      </c>
      <c r="T25" s="3">
        <v>6.7527332999999995E-2</v>
      </c>
      <c r="U25">
        <v>0.47</v>
      </c>
      <c r="V25">
        <v>0.06</v>
      </c>
      <c r="W25" s="3">
        <f t="shared" si="1"/>
        <v>4.0184999999999995</v>
      </c>
      <c r="X25" s="3">
        <f t="shared" si="12"/>
        <v>2.5802999999999998</v>
      </c>
      <c r="Y25" s="3">
        <f t="shared" si="13"/>
        <v>5.4566999999999997</v>
      </c>
      <c r="Z25" s="3">
        <f t="shared" si="14"/>
        <v>5.0632799999999998</v>
      </c>
      <c r="AA25" s="3">
        <f t="shared" si="2"/>
        <v>15.581500000000002</v>
      </c>
      <c r="AB25" s="3">
        <f t="shared" si="3"/>
        <v>17.0197</v>
      </c>
      <c r="AC25" s="3">
        <f t="shared" si="4"/>
        <v>14.143300000000002</v>
      </c>
      <c r="AD25" s="3">
        <f t="shared" si="5"/>
        <v>14.536720000000003</v>
      </c>
      <c r="AE25" s="3">
        <f>(S25*G25-(-0.3)*W25)/(G25-W25)</f>
        <v>3.7751659262587028E-2</v>
      </c>
      <c r="AF25" s="3">
        <f>(S25*G25-(-0.3)*X25)/(G25-X25)</f>
        <v>9.2109425430530415E-3</v>
      </c>
      <c r="AG25" s="3">
        <f>(S25*G25-(-0.3)*Y25)/(G25-Y25)</f>
        <v>7.2096857084273103E-2</v>
      </c>
      <c r="AH25" s="3">
        <f>((S25-T25)*G25-(-0.3)*X25)/(G25-X25)</f>
        <v>-6.8553984382803468E-2</v>
      </c>
      <c r="AI25" s="3">
        <f>((S25+T25)*G25-(-0.3)*Y25)/(G25-Y25)</f>
        <v>0.16567726100697852</v>
      </c>
      <c r="AJ25" s="3">
        <f t="shared" si="6"/>
        <v>1.1826000000000001</v>
      </c>
      <c r="AK25" s="3">
        <f t="shared" si="7"/>
        <v>0.48974115279253094</v>
      </c>
      <c r="AL25" s="3">
        <f t="shared" si="8"/>
        <v>2.0243322232039693</v>
      </c>
      <c r="AM25" s="3">
        <f t="shared" si="9"/>
        <v>80.617400000000004</v>
      </c>
      <c r="AN25" s="3">
        <f t="shared" si="10"/>
        <v>81.310258847207464</v>
      </c>
      <c r="AO25" s="3">
        <f t="shared" si="11"/>
        <v>79.775667776796027</v>
      </c>
      <c r="AP25" s="3">
        <f>((U25*F25)-(0.3*AJ25))/(F25-AJ25)</f>
        <v>0.47249377925857194</v>
      </c>
      <c r="AQ25" s="3">
        <f>((U25*F25)-(0.3*AK25))/(F25-AK25)</f>
        <v>0.47102392978641455</v>
      </c>
      <c r="AR25" s="3">
        <f>((U25*F25)-(0.3*AL25))/(F25-AL25)</f>
        <v>0.47431380253572475</v>
      </c>
      <c r="AS25" s="3">
        <f>(((U25-V25)*F25)-(0.3*AK25))/(F25-AK25)</f>
        <v>0.4106625428029741</v>
      </c>
      <c r="AT25" s="3">
        <f>(((U25+V25)*F25)-(0.3*AL25))/(F25-AL25)</f>
        <v>0.53583632107774526</v>
      </c>
      <c r="AU25" s="3">
        <f>(S25*G25-(-0.3)*Z25)/(G25-Z25)</f>
        <v>6.2026473564875687E-2</v>
      </c>
    </row>
    <row r="26" spans="1:47" x14ac:dyDescent="0.2">
      <c r="A26" t="s">
        <v>49</v>
      </c>
      <c r="B26" t="s">
        <v>50</v>
      </c>
      <c r="C26" s="4">
        <v>2216.9119999999998</v>
      </c>
      <c r="D26" s="3">
        <f t="shared" si="0"/>
        <v>442.71470588235292</v>
      </c>
      <c r="E26">
        <v>6.38</v>
      </c>
      <c r="F26">
        <v>31.7</v>
      </c>
      <c r="G26">
        <v>14.5</v>
      </c>
      <c r="H26">
        <v>11.7</v>
      </c>
      <c r="I26">
        <v>0.39300000000000002</v>
      </c>
      <c r="J26">
        <v>8.39</v>
      </c>
      <c r="K26" s="3">
        <v>0.32300000000000001</v>
      </c>
      <c r="L26" s="3">
        <v>0.19359024799999999</v>
      </c>
      <c r="M26" s="3">
        <v>5.8999999999999997E-2</v>
      </c>
      <c r="N26" s="3">
        <v>2.73426437</v>
      </c>
      <c r="O26" s="3">
        <v>4.712208188</v>
      </c>
      <c r="P26" s="3">
        <v>0.70242314900000002</v>
      </c>
      <c r="Q26" s="3">
        <v>0.82607069899999996</v>
      </c>
      <c r="R26">
        <v>-9.3000000000000007</v>
      </c>
      <c r="S26" s="3"/>
      <c r="T26" s="3"/>
      <c r="W26" s="3">
        <f t="shared" si="1"/>
        <v>3.3344999999999994</v>
      </c>
      <c r="X26" s="3">
        <f t="shared" si="12"/>
        <v>2.1410999999999998</v>
      </c>
      <c r="Y26" s="3">
        <f t="shared" si="13"/>
        <v>4.5278999999999989</v>
      </c>
      <c r="Z26" s="3">
        <f t="shared" si="14"/>
        <v>4.8494200000000003</v>
      </c>
      <c r="AA26" s="3">
        <f t="shared" si="2"/>
        <v>11.165500000000002</v>
      </c>
      <c r="AB26" s="3">
        <f t="shared" si="3"/>
        <v>12.3589</v>
      </c>
      <c r="AC26" s="3">
        <f t="shared" si="4"/>
        <v>9.9721000000000011</v>
      </c>
      <c r="AD26" s="3">
        <f t="shared" si="5"/>
        <v>9.6505799999999997</v>
      </c>
      <c r="AE26" s="3"/>
      <c r="AF26" s="3"/>
      <c r="AG26" s="3"/>
      <c r="AH26" s="3"/>
      <c r="AI26" s="3"/>
      <c r="AJ26" s="3">
        <f t="shared" si="6"/>
        <v>1.1326500000000002</v>
      </c>
      <c r="AK26" s="3">
        <f t="shared" si="7"/>
        <v>0.46905573880471862</v>
      </c>
      <c r="AL26" s="3">
        <f t="shared" si="8"/>
        <v>1.9388296064704684</v>
      </c>
      <c r="AM26" s="3">
        <f t="shared" si="9"/>
        <v>30.567349999999998</v>
      </c>
      <c r="AN26" s="3">
        <f t="shared" si="10"/>
        <v>31.23094426119528</v>
      </c>
      <c r="AO26" s="3">
        <f t="shared" si="11"/>
        <v>29.761170393529532</v>
      </c>
      <c r="AP26" s="3"/>
      <c r="AQ26" s="3"/>
      <c r="AR26" s="3"/>
      <c r="AS26" s="3"/>
      <c r="AT26" s="3"/>
      <c r="AU26" s="3"/>
    </row>
    <row r="27" spans="1:47" x14ac:dyDescent="0.2">
      <c r="A27" t="s">
        <v>51</v>
      </c>
      <c r="B27" t="s">
        <v>52</v>
      </c>
      <c r="C27" s="4">
        <v>2216.7849999999999</v>
      </c>
      <c r="D27" s="3">
        <f t="shared" si="0"/>
        <v>442.69264705882352</v>
      </c>
      <c r="F27">
        <v>39.9</v>
      </c>
      <c r="G27">
        <v>17.2</v>
      </c>
      <c r="H27">
        <v>12.9</v>
      </c>
      <c r="I27">
        <v>0.40400000000000003</v>
      </c>
      <c r="J27">
        <v>9.0299999999999994</v>
      </c>
      <c r="K27" s="3">
        <v>0.40699999999999997</v>
      </c>
      <c r="L27" s="3">
        <v>0.16913044799999999</v>
      </c>
      <c r="M27" s="3">
        <v>5.3999999999999999E-2</v>
      </c>
      <c r="N27" s="3">
        <v>2.7442551869999998</v>
      </c>
      <c r="O27" s="3">
        <v>4.8963601170000004</v>
      </c>
      <c r="P27" s="3">
        <v>0.68916756099999998</v>
      </c>
      <c r="Q27" s="3">
        <v>0.81325420000000004</v>
      </c>
      <c r="R27">
        <v>-9.3000000000000007</v>
      </c>
      <c r="S27" s="3">
        <v>-4.3996625999999997E-2</v>
      </c>
      <c r="T27" s="3">
        <v>6.8218554000000001E-2</v>
      </c>
      <c r="U27">
        <v>0.7</v>
      </c>
      <c r="V27">
        <v>0.06</v>
      </c>
      <c r="W27" s="3">
        <f t="shared" si="1"/>
        <v>3.6764999999999999</v>
      </c>
      <c r="X27" s="3">
        <f t="shared" si="12"/>
        <v>2.3607</v>
      </c>
      <c r="Y27" s="3">
        <f t="shared" si="13"/>
        <v>4.9922999999999993</v>
      </c>
      <c r="Z27" s="3">
        <f t="shared" si="14"/>
        <v>5.219339999999999</v>
      </c>
      <c r="AA27" s="3">
        <f t="shared" si="2"/>
        <v>13.523499999999999</v>
      </c>
      <c r="AB27" s="3">
        <f t="shared" si="3"/>
        <v>14.8393</v>
      </c>
      <c r="AC27" s="3">
        <f t="shared" si="4"/>
        <v>12.207699999999999</v>
      </c>
      <c r="AD27" s="3">
        <f t="shared" si="5"/>
        <v>11.98066</v>
      </c>
      <c r="AE27" s="3">
        <f>(S27*G27-(-0.3)*W27)/(G27-W27)</f>
        <v>2.560047567567568E-2</v>
      </c>
      <c r="AF27" s="3">
        <f>(S27*G27-(-0.3)*X27)/(G27-X27)</f>
        <v>-3.2705024630541777E-3</v>
      </c>
      <c r="AG27" s="3">
        <f>(S27*G27-(-0.3)*Y27)/(G27-Y27)</f>
        <v>6.0695137724550895E-2</v>
      </c>
      <c r="AH27" s="3">
        <f>((S27-T27)*G27-(-0.3)*X27)/(G27-X27)</f>
        <v>-8.2341558968414941E-2</v>
      </c>
      <c r="AI27" s="3">
        <f>((S27+T27)*G27-(-0.3)*Y27)/(G27-Y27)</f>
        <v>0.15681145191969004</v>
      </c>
      <c r="AJ27" s="3">
        <f t="shared" si="6"/>
        <v>1.21905</v>
      </c>
      <c r="AK27" s="3">
        <f t="shared" si="7"/>
        <v>0.50483591435120478</v>
      </c>
      <c r="AL27" s="3">
        <f t="shared" si="8"/>
        <v>2.0867260246040917</v>
      </c>
      <c r="AM27" s="3">
        <f t="shared" si="9"/>
        <v>38.680949999999996</v>
      </c>
      <c r="AN27" s="3">
        <f t="shared" si="10"/>
        <v>39.395164085648794</v>
      </c>
      <c r="AO27" s="3">
        <f t="shared" si="11"/>
        <v>37.813273975395909</v>
      </c>
      <c r="AP27" s="3">
        <f>((U27*F27)-(0.3*AJ27))/(F27-AJ27)</f>
        <v>0.71260620538016772</v>
      </c>
      <c r="AQ27" s="3">
        <f>((U27*F27)-(0.3*AK27))/(F27-AK27)</f>
        <v>0.70512586685262835</v>
      </c>
      <c r="AR27" s="3">
        <f>((U27*F27)-(0.3*AL27))/(F27-AL27)</f>
        <v>0.7220740052920237</v>
      </c>
      <c r="AS27" s="3">
        <f>(((U27-V27)*F27)-(0.3*AK27))/(F27-AK27)</f>
        <v>0.64435698682473397</v>
      </c>
      <c r="AT27" s="3">
        <f>(((U27+V27)*F27)-(0.3*AL27))/(F27-AL27)</f>
        <v>0.78538510608582734</v>
      </c>
      <c r="AU27" s="3">
        <f>(S27*G27-(-0.3)*Z27)/(G27-Z27)</f>
        <v>6.7530506065609064E-2</v>
      </c>
    </row>
    <row r="28" spans="1:47" x14ac:dyDescent="0.2">
      <c r="A28" t="s">
        <v>53</v>
      </c>
      <c r="B28" t="s">
        <v>54</v>
      </c>
      <c r="C28" s="4">
        <v>2216.2388999999998</v>
      </c>
      <c r="D28" s="3">
        <f t="shared" si="0"/>
        <v>442.59779411764703</v>
      </c>
      <c r="E28">
        <v>5.58</v>
      </c>
      <c r="F28">
        <v>30.5</v>
      </c>
      <c r="G28">
        <v>14.1</v>
      </c>
      <c r="H28">
        <v>11.6</v>
      </c>
      <c r="I28">
        <v>0.44400000000000001</v>
      </c>
      <c r="J28">
        <v>8.65</v>
      </c>
      <c r="K28" s="3">
        <v>0.39300000000000002</v>
      </c>
      <c r="L28" s="3">
        <v>0.124083714</v>
      </c>
      <c r="M28" s="3">
        <v>0.06</v>
      </c>
      <c r="N28" s="3">
        <v>2.636425907</v>
      </c>
      <c r="O28" s="3">
        <v>4.7906478860000004</v>
      </c>
      <c r="P28" s="3">
        <v>0.67073613399999998</v>
      </c>
      <c r="Q28" s="3">
        <v>0.82048305499999996</v>
      </c>
      <c r="S28" s="3"/>
      <c r="T28" s="3"/>
      <c r="W28" s="3">
        <f t="shared" si="1"/>
        <v>3.3059999999999996</v>
      </c>
      <c r="X28" s="3">
        <f t="shared" si="12"/>
        <v>2.1227999999999998</v>
      </c>
      <c r="Y28" s="3">
        <f t="shared" si="13"/>
        <v>4.4891999999999994</v>
      </c>
      <c r="Z28" s="3">
        <f t="shared" si="14"/>
        <v>4.9996999999999998</v>
      </c>
      <c r="AA28" s="3">
        <f t="shared" si="2"/>
        <v>10.794</v>
      </c>
      <c r="AB28" s="3">
        <f t="shared" si="3"/>
        <v>11.9772</v>
      </c>
      <c r="AC28" s="3">
        <f t="shared" si="4"/>
        <v>9.6108000000000011</v>
      </c>
      <c r="AD28" s="3">
        <f t="shared" si="5"/>
        <v>9.1003000000000007</v>
      </c>
      <c r="AE28" s="3"/>
      <c r="AF28" s="3"/>
      <c r="AG28" s="3"/>
      <c r="AH28" s="3"/>
      <c r="AI28" s="3"/>
      <c r="AJ28" s="3">
        <f t="shared" si="6"/>
        <v>1.1677500000000001</v>
      </c>
      <c r="AK28" s="3">
        <f t="shared" si="7"/>
        <v>0.48359143512047864</v>
      </c>
      <c r="AL28" s="3">
        <f t="shared" si="8"/>
        <v>1.9989125263372529</v>
      </c>
      <c r="AM28" s="3">
        <f t="shared" si="9"/>
        <v>29.332249999999998</v>
      </c>
      <c r="AN28" s="3">
        <f t="shared" si="10"/>
        <v>30.016408564879523</v>
      </c>
      <c r="AO28" s="3">
        <f t="shared" si="11"/>
        <v>28.501087473662746</v>
      </c>
      <c r="AP28" s="3"/>
      <c r="AQ28" s="3"/>
      <c r="AR28" s="3"/>
      <c r="AS28" s="3"/>
      <c r="AT28" s="3"/>
      <c r="AU28" s="3"/>
    </row>
    <row r="29" spans="1:47" x14ac:dyDescent="0.2">
      <c r="A29" t="s">
        <v>55</v>
      </c>
      <c r="B29" t="s">
        <v>56</v>
      </c>
      <c r="C29" s="4">
        <v>2216.0230000000001</v>
      </c>
      <c r="D29" s="3">
        <f t="shared" si="0"/>
        <v>442.56029411764706</v>
      </c>
      <c r="E29">
        <v>5.1100000000000003</v>
      </c>
      <c r="F29">
        <v>41.5</v>
      </c>
      <c r="G29">
        <v>14.9</v>
      </c>
      <c r="H29">
        <v>11.9</v>
      </c>
      <c r="I29">
        <v>0.42399999999999999</v>
      </c>
      <c r="J29">
        <v>9.26</v>
      </c>
      <c r="K29" s="3">
        <v>0.19600000000000001</v>
      </c>
      <c r="L29" s="3">
        <v>0.13743797199999999</v>
      </c>
      <c r="M29" s="3">
        <v>0.06</v>
      </c>
      <c r="N29" s="3">
        <v>2.7121072310000001</v>
      </c>
      <c r="O29" s="3">
        <v>5.239941773</v>
      </c>
      <c r="P29" s="3">
        <v>0.59270235699999996</v>
      </c>
      <c r="Q29" s="3">
        <v>0.87326035000000002</v>
      </c>
      <c r="R29">
        <v>-7.81</v>
      </c>
      <c r="S29" s="3">
        <v>-0.104742452</v>
      </c>
      <c r="T29" s="3">
        <v>4.1803742999999997E-2</v>
      </c>
      <c r="U29">
        <v>0.55000000000000004</v>
      </c>
      <c r="V29">
        <v>0.04</v>
      </c>
      <c r="W29" s="3">
        <f t="shared" si="1"/>
        <v>3.3914999999999997</v>
      </c>
      <c r="X29" s="3">
        <f t="shared" si="12"/>
        <v>2.1777000000000002</v>
      </c>
      <c r="Y29" s="3">
        <f t="shared" si="13"/>
        <v>4.6052999999999997</v>
      </c>
      <c r="Z29" s="3">
        <f t="shared" si="14"/>
        <v>5.3522799999999995</v>
      </c>
      <c r="AA29" s="3">
        <f t="shared" si="2"/>
        <v>11.508500000000002</v>
      </c>
      <c r="AB29" s="3">
        <f t="shared" si="3"/>
        <v>12.722300000000001</v>
      </c>
      <c r="AC29" s="3">
        <f t="shared" si="4"/>
        <v>10.294700000000001</v>
      </c>
      <c r="AD29" s="3">
        <f t="shared" si="5"/>
        <v>9.5477200000000018</v>
      </c>
      <c r="AE29" s="3">
        <f>(S29*G29-(-0.3)*W29)/(G29-W29)</f>
        <v>-4.7200984906808012E-2</v>
      </c>
      <c r="AF29" s="3">
        <f>(S29*G29-(-0.3)*X29)/(G29-X29)</f>
        <v>-7.1319850561612289E-2</v>
      </c>
      <c r="AG29" s="3">
        <f>(S29*G29-(-0.3)*Y29)/(G29-Y29)</f>
        <v>-1.7394633627011973E-2</v>
      </c>
      <c r="AH29" s="3">
        <f>((S29-T29)*G29-(-0.3)*X29)/(G29-X29)</f>
        <v>-0.12027921881263606</v>
      </c>
      <c r="AI29" s="3">
        <f>((S29+T29)*G29-(-0.3)*Y29)/(G29-Y29)</f>
        <v>4.310987555732558E-2</v>
      </c>
      <c r="AJ29" s="3">
        <f t="shared" si="6"/>
        <v>1.2501</v>
      </c>
      <c r="AK29" s="3">
        <f t="shared" si="7"/>
        <v>0.51769441493822332</v>
      </c>
      <c r="AL29" s="3">
        <f t="shared" si="8"/>
        <v>2.1398762998708625</v>
      </c>
      <c r="AM29" s="3">
        <f t="shared" si="9"/>
        <v>40.249899999999997</v>
      </c>
      <c r="AN29" s="3">
        <f t="shared" si="10"/>
        <v>40.982305585061773</v>
      </c>
      <c r="AO29" s="3">
        <f t="shared" si="11"/>
        <v>39.360123700129137</v>
      </c>
      <c r="AP29" s="3">
        <f>((U29*F29)-(0.3*AJ29))/(F29-AJ29)</f>
        <v>0.55776461556426238</v>
      </c>
      <c r="AQ29" s="3">
        <f>((U29*F29)-(0.3*AK29))/(F29-AK29)</f>
        <v>0.55315803617895365</v>
      </c>
      <c r="AR29" s="3">
        <f>((U29*F29)-(0.3*AL29))/(F29-AL29)</f>
        <v>0.56359165126216215</v>
      </c>
      <c r="AS29" s="3">
        <f>(((U29-V29)*F29)-(0.3*AK29))/(F29-AK29)</f>
        <v>0.51265275039032099</v>
      </c>
      <c r="AT29" s="3">
        <f>(((U29+V29)*F29)-(0.3*AL29))/(F29-AL29)</f>
        <v>0.60576631546410808</v>
      </c>
      <c r="AU29" s="3">
        <f>(S29*G29-(-0.3)*Z29)/(G29-Z29)</f>
        <v>4.7154153242868271E-3</v>
      </c>
    </row>
    <row r="30" spans="1:47" x14ac:dyDescent="0.2">
      <c r="A30" t="s">
        <v>57</v>
      </c>
      <c r="B30" t="s">
        <v>58</v>
      </c>
      <c r="C30" s="4">
        <v>2215.8833</v>
      </c>
      <c r="D30" s="3">
        <f t="shared" si="0"/>
        <v>442.53602941176473</v>
      </c>
      <c r="F30">
        <v>45.8</v>
      </c>
      <c r="G30">
        <v>21.3</v>
      </c>
      <c r="H30">
        <v>14.8</v>
      </c>
      <c r="I30">
        <v>0.434</v>
      </c>
      <c r="J30">
        <v>9.43</v>
      </c>
      <c r="K30" s="3">
        <v>0.443</v>
      </c>
      <c r="L30" s="3">
        <v>0.26959420299999998</v>
      </c>
      <c r="M30" s="3">
        <v>5.8000000000000003E-2</v>
      </c>
      <c r="N30" s="3">
        <v>3.4012720569999999</v>
      </c>
      <c r="O30" s="3">
        <v>5.6285806589999998</v>
      </c>
      <c r="P30" s="3">
        <v>0.74120621900000005</v>
      </c>
      <c r="Q30" s="3">
        <v>0.81527368099999997</v>
      </c>
      <c r="R30">
        <v>-8.26</v>
      </c>
      <c r="S30" s="3"/>
      <c r="T30" s="3"/>
      <c r="W30" s="3">
        <f t="shared" si="1"/>
        <v>4.218</v>
      </c>
      <c r="X30" s="3">
        <f t="shared" si="12"/>
        <v>2.7084000000000001</v>
      </c>
      <c r="Y30" s="3">
        <f t="shared" si="13"/>
        <v>5.7275999999999998</v>
      </c>
      <c r="Z30" s="3">
        <f t="shared" si="14"/>
        <v>5.4505399999999993</v>
      </c>
      <c r="AA30" s="3">
        <f t="shared" si="2"/>
        <v>17.082000000000001</v>
      </c>
      <c r="AB30" s="3">
        <f t="shared" si="3"/>
        <v>18.5916</v>
      </c>
      <c r="AC30" s="3">
        <f t="shared" si="4"/>
        <v>15.572400000000002</v>
      </c>
      <c r="AD30" s="3">
        <f t="shared" si="5"/>
        <v>15.849460000000001</v>
      </c>
      <c r="AE30" s="3"/>
      <c r="AF30" s="3"/>
      <c r="AG30" s="3"/>
      <c r="AH30" s="3"/>
      <c r="AI30" s="3"/>
      <c r="AJ30" s="3">
        <f t="shared" si="6"/>
        <v>1.27305</v>
      </c>
      <c r="AK30" s="3">
        <f t="shared" si="7"/>
        <v>0.5271985240677588</v>
      </c>
      <c r="AL30" s="3">
        <f t="shared" si="8"/>
        <v>2.1791612859376062</v>
      </c>
      <c r="AM30" s="3">
        <f t="shared" si="9"/>
        <v>44.526949999999999</v>
      </c>
      <c r="AN30" s="3">
        <f t="shared" si="10"/>
        <v>45.272801475932241</v>
      </c>
      <c r="AO30" s="3">
        <f t="shared" si="11"/>
        <v>43.620838714062394</v>
      </c>
      <c r="AP30" s="3"/>
      <c r="AQ30" s="3"/>
      <c r="AR30" s="3"/>
      <c r="AS30" s="3"/>
      <c r="AT30" s="3"/>
      <c r="AU30" s="3"/>
    </row>
    <row r="31" spans="1:47" x14ac:dyDescent="0.2">
      <c r="A31" t="s">
        <v>59</v>
      </c>
      <c r="B31" t="s">
        <v>60</v>
      </c>
      <c r="C31" s="4">
        <v>2215.6673999999998</v>
      </c>
      <c r="D31" s="3">
        <f t="shared" si="0"/>
        <v>442.49852941176465</v>
      </c>
      <c r="E31">
        <v>6.5</v>
      </c>
      <c r="F31">
        <v>23.3</v>
      </c>
      <c r="G31">
        <v>19.7</v>
      </c>
      <c r="H31">
        <v>13.2</v>
      </c>
      <c r="I31">
        <v>0.433</v>
      </c>
      <c r="J31">
        <v>9.58</v>
      </c>
      <c r="K31" s="3">
        <v>0.20599999999999999</v>
      </c>
      <c r="L31" s="3">
        <v>0.14031934800000001</v>
      </c>
      <c r="M31" s="3">
        <v>0.05</v>
      </c>
      <c r="N31" s="3">
        <v>3.0859762630000001</v>
      </c>
      <c r="O31" s="3">
        <v>4.5659451840000003</v>
      </c>
      <c r="P31" s="3">
        <v>0.76271585200000003</v>
      </c>
      <c r="Q31" s="3">
        <v>0.88613341800000001</v>
      </c>
      <c r="R31">
        <v>-4.58</v>
      </c>
      <c r="S31" s="3"/>
      <c r="T31" s="3"/>
      <c r="U31">
        <v>0.48</v>
      </c>
      <c r="V31">
        <v>0.04</v>
      </c>
      <c r="W31" s="3">
        <f t="shared" si="1"/>
        <v>3.7619999999999996</v>
      </c>
      <c r="X31" s="3">
        <f t="shared" si="12"/>
        <v>2.4156</v>
      </c>
      <c r="Y31" s="3">
        <f t="shared" si="13"/>
        <v>5.1083999999999987</v>
      </c>
      <c r="Z31" s="3">
        <f t="shared" si="14"/>
        <v>5.5372399999999997</v>
      </c>
      <c r="AA31" s="3">
        <f t="shared" si="2"/>
        <v>15.937999999999999</v>
      </c>
      <c r="AB31" s="3">
        <f t="shared" si="3"/>
        <v>17.284399999999998</v>
      </c>
      <c r="AC31" s="3">
        <f t="shared" si="4"/>
        <v>14.5916</v>
      </c>
      <c r="AD31" s="3">
        <f t="shared" si="5"/>
        <v>14.162759999999999</v>
      </c>
      <c r="AE31" s="3"/>
      <c r="AF31" s="3"/>
      <c r="AG31" s="3"/>
      <c r="AH31" s="3"/>
      <c r="AI31" s="3"/>
      <c r="AJ31" s="3">
        <f t="shared" si="6"/>
        <v>1.2933000000000001</v>
      </c>
      <c r="AK31" s="3">
        <f t="shared" si="7"/>
        <v>0.53558450271146651</v>
      </c>
      <c r="AL31" s="3">
        <f t="shared" si="8"/>
        <v>2.213824508937674</v>
      </c>
      <c r="AM31" s="3">
        <f t="shared" si="9"/>
        <v>22.006700000000002</v>
      </c>
      <c r="AN31" s="3">
        <f t="shared" si="10"/>
        <v>22.764415497288535</v>
      </c>
      <c r="AO31" s="3">
        <f t="shared" si="11"/>
        <v>21.086175491062328</v>
      </c>
      <c r="AP31" s="3">
        <f>((U31*F31)-(0.3*AJ31))/(F31-AJ31)</f>
        <v>0.49057832387409278</v>
      </c>
      <c r="AQ31" s="3">
        <f>((U31*F31)-(0.3*AK31))/(F31-AK31)</f>
        <v>0.48423490822769183</v>
      </c>
      <c r="AR31" s="3">
        <f>((U31*F31)-(0.3*AL31))/(F31-AL31)</f>
        <v>0.49889808854989776</v>
      </c>
      <c r="AS31" s="3">
        <f>(((U31-V31)*F31)-(0.3*AK31))/(F31-AK31)</f>
        <v>0.44329381751042701</v>
      </c>
      <c r="AT31" s="3">
        <f>(((U31+V31)*F31)-(0.3*AL31))/(F31-AL31)</f>
        <v>0.54309766378320845</v>
      </c>
      <c r="AU31" s="3"/>
    </row>
    <row r="32" spans="1:47" x14ac:dyDescent="0.2">
      <c r="A32" t="s">
        <v>61</v>
      </c>
      <c r="B32" t="s">
        <v>62</v>
      </c>
      <c r="C32" s="4">
        <v>2215.5657999999999</v>
      </c>
      <c r="D32" s="3">
        <f t="shared" si="0"/>
        <v>442.48088235294114</v>
      </c>
      <c r="F32">
        <v>25.5</v>
      </c>
      <c r="G32">
        <v>19.7</v>
      </c>
      <c r="H32">
        <v>13.3</v>
      </c>
      <c r="I32">
        <v>0.45400000000000001</v>
      </c>
      <c r="J32">
        <v>9.06</v>
      </c>
      <c r="K32" s="3">
        <v>0.16200000000000001</v>
      </c>
      <c r="L32" s="3">
        <v>0.12689887899999999</v>
      </c>
      <c r="M32" s="3">
        <v>5.6000000000000001E-2</v>
      </c>
      <c r="N32" s="3">
        <v>1.8932501370000001</v>
      </c>
      <c r="O32" s="3">
        <v>4.3265352879999996</v>
      </c>
      <c r="P32" s="3">
        <v>0.517346046</v>
      </c>
      <c r="Q32" s="3">
        <v>0.84583687100000005</v>
      </c>
      <c r="R32">
        <v>-12.13</v>
      </c>
      <c r="S32" s="3"/>
      <c r="T32" s="3"/>
      <c r="W32" s="3">
        <f t="shared" si="1"/>
        <v>3.7904999999999998</v>
      </c>
      <c r="X32" s="3">
        <f t="shared" si="12"/>
        <v>2.4339</v>
      </c>
      <c r="Y32" s="3">
        <f t="shared" si="13"/>
        <v>5.1471</v>
      </c>
      <c r="Z32" s="3">
        <f t="shared" si="14"/>
        <v>5.2366799999999998</v>
      </c>
      <c r="AA32" s="3">
        <f t="shared" si="2"/>
        <v>15.9095</v>
      </c>
      <c r="AB32" s="3">
        <f t="shared" si="3"/>
        <v>17.266099999999998</v>
      </c>
      <c r="AC32" s="3">
        <f t="shared" si="4"/>
        <v>14.552899999999999</v>
      </c>
      <c r="AD32" s="3">
        <f t="shared" si="5"/>
        <v>14.46332</v>
      </c>
      <c r="AE32" s="3"/>
      <c r="AF32" s="3"/>
      <c r="AG32" s="3"/>
      <c r="AH32" s="3"/>
      <c r="AI32" s="3"/>
      <c r="AJ32" s="3">
        <f t="shared" si="6"/>
        <v>1.2231000000000001</v>
      </c>
      <c r="AK32" s="3">
        <f t="shared" si="7"/>
        <v>0.50651311007994648</v>
      </c>
      <c r="AL32" s="3">
        <f t="shared" si="8"/>
        <v>2.0936586692041055</v>
      </c>
      <c r="AM32" s="3">
        <f t="shared" si="9"/>
        <v>24.276900000000001</v>
      </c>
      <c r="AN32" s="3">
        <f t="shared" si="10"/>
        <v>24.993486889920053</v>
      </c>
      <c r="AO32" s="3">
        <f t="shared" si="11"/>
        <v>23.406341330795893</v>
      </c>
      <c r="AP32" s="3"/>
      <c r="AQ32" s="3"/>
      <c r="AR32" s="3"/>
      <c r="AS32" s="3"/>
      <c r="AT32" s="3"/>
      <c r="AU32" s="3"/>
    </row>
    <row r="33" spans="1:47" x14ac:dyDescent="0.2">
      <c r="A33" t="s">
        <v>63</v>
      </c>
      <c r="B33" t="s">
        <v>64</v>
      </c>
      <c r="C33" s="4">
        <v>2215.261</v>
      </c>
      <c r="D33" s="3">
        <f t="shared" si="0"/>
        <v>442.4279411764706</v>
      </c>
      <c r="E33">
        <v>6.43</v>
      </c>
      <c r="F33">
        <v>36.200000000000003</v>
      </c>
      <c r="G33">
        <v>17.5</v>
      </c>
      <c r="H33">
        <v>13.7</v>
      </c>
      <c r="I33">
        <v>0.44900000000000001</v>
      </c>
      <c r="J33">
        <v>9.0299999999999994</v>
      </c>
      <c r="K33" s="3">
        <v>0.27900000000000003</v>
      </c>
      <c r="L33" s="3">
        <v>0.165128886</v>
      </c>
      <c r="M33" s="3">
        <v>5.1999999999999998E-2</v>
      </c>
      <c r="N33" s="3">
        <v>2.592053977</v>
      </c>
      <c r="O33" s="3">
        <v>4.2120834279999997</v>
      </c>
      <c r="P33" s="3">
        <v>0.73328012200000003</v>
      </c>
      <c r="Q33" s="3">
        <v>0.83922258699999996</v>
      </c>
      <c r="R33">
        <v>-9.91</v>
      </c>
      <c r="S33" s="3"/>
      <c r="T33" s="3"/>
      <c r="U33">
        <v>0.69</v>
      </c>
      <c r="V33">
        <v>0.06</v>
      </c>
      <c r="W33" s="3">
        <f t="shared" si="1"/>
        <v>3.9044999999999996</v>
      </c>
      <c r="X33" s="3">
        <f t="shared" si="12"/>
        <v>2.5070999999999999</v>
      </c>
      <c r="Y33" s="3">
        <f t="shared" si="13"/>
        <v>5.3018999999999989</v>
      </c>
      <c r="Z33" s="3">
        <f t="shared" si="14"/>
        <v>5.219339999999999</v>
      </c>
      <c r="AA33" s="3">
        <f t="shared" si="2"/>
        <v>13.595500000000001</v>
      </c>
      <c r="AB33" s="3">
        <f t="shared" si="3"/>
        <v>14.992900000000001</v>
      </c>
      <c r="AC33" s="3">
        <f t="shared" si="4"/>
        <v>12.1981</v>
      </c>
      <c r="AD33" s="3">
        <f t="shared" si="5"/>
        <v>12.280660000000001</v>
      </c>
      <c r="AE33" s="3"/>
      <c r="AF33" s="3"/>
      <c r="AG33" s="3"/>
      <c r="AH33" s="3"/>
      <c r="AI33" s="3"/>
      <c r="AJ33" s="3">
        <f t="shared" si="6"/>
        <v>1.21905</v>
      </c>
      <c r="AK33" s="3">
        <f t="shared" si="7"/>
        <v>0.50483591435120478</v>
      </c>
      <c r="AL33" s="3">
        <f t="shared" si="8"/>
        <v>2.0867260246040917</v>
      </c>
      <c r="AM33" s="3">
        <f t="shared" si="9"/>
        <v>34.98095</v>
      </c>
      <c r="AN33" s="3">
        <f t="shared" si="10"/>
        <v>35.695164085648798</v>
      </c>
      <c r="AO33" s="3">
        <f t="shared" si="11"/>
        <v>34.113273975395913</v>
      </c>
      <c r="AP33" s="3">
        <f>((U33*F33)-(0.3*AJ33))/(F33-AJ33)</f>
        <v>0.70359109744017811</v>
      </c>
      <c r="AQ33" s="3">
        <f>((U33*F33)-(0.3*AK33))/(F33-AK33)</f>
        <v>0.69551576135424265</v>
      </c>
      <c r="AR33" s="3">
        <f>((U33*F33)-(0.3*AL33))/(F33-AL33)</f>
        <v>0.71385649498733428</v>
      </c>
      <c r="AS33" s="3">
        <f>(((U33-V33)*F33)-(0.3*AK33))/(F33-AK33)</f>
        <v>0.63466718268435907</v>
      </c>
      <c r="AT33" s="3">
        <f>(((U33+V33)*F33)-(0.3*AL33))/(F33-AL33)</f>
        <v>0.77752672498538578</v>
      </c>
      <c r="AU33" s="3"/>
    </row>
    <row r="34" spans="1:47" x14ac:dyDescent="0.2">
      <c r="A34" t="s">
        <v>65</v>
      </c>
      <c r="B34" t="s">
        <v>66</v>
      </c>
      <c r="C34" s="4">
        <v>2214.9054000000001</v>
      </c>
      <c r="D34" s="3">
        <f t="shared" ref="D34:D60" si="15">443.8-(443.8-440.8)*(($C$2-C34)/($C$2-$C$60))</f>
        <v>442.36617647058824</v>
      </c>
      <c r="E34">
        <v>5.68</v>
      </c>
      <c r="F34">
        <v>34.799999999999997</v>
      </c>
      <c r="G34">
        <v>17.899999999999999</v>
      </c>
      <c r="H34">
        <v>13.9</v>
      </c>
      <c r="I34">
        <v>0.442</v>
      </c>
      <c r="J34">
        <v>9.14</v>
      </c>
      <c r="K34" s="3">
        <v>0.24199999999999999</v>
      </c>
      <c r="L34" s="3">
        <v>0.21354192899999999</v>
      </c>
      <c r="M34" s="3">
        <v>5.1999999999999998E-2</v>
      </c>
      <c r="N34" s="3">
        <v>2.1255644779999998</v>
      </c>
      <c r="O34" s="3">
        <v>4.4983850719999996</v>
      </c>
      <c r="P34" s="3">
        <v>0.58533793000000001</v>
      </c>
      <c r="Q34" s="3">
        <v>0.80725545200000004</v>
      </c>
      <c r="R34">
        <v>-7.76</v>
      </c>
      <c r="S34" s="3"/>
      <c r="T34" s="3"/>
      <c r="W34" s="3">
        <f t="shared" ref="W34:W60" si="16">0.285*H34</f>
        <v>3.9614999999999996</v>
      </c>
      <c r="X34" s="3">
        <f t="shared" si="12"/>
        <v>2.5436999999999999</v>
      </c>
      <c r="Y34" s="3">
        <f t="shared" si="13"/>
        <v>5.3792999999999997</v>
      </c>
      <c r="Z34" s="3">
        <f t="shared" si="14"/>
        <v>5.2829199999999998</v>
      </c>
      <c r="AA34" s="3">
        <f t="shared" ref="AA34:AA60" si="17">G34-W34</f>
        <v>13.938499999999999</v>
      </c>
      <c r="AB34" s="3">
        <f t="shared" ref="AB34:AB60" si="18">G34-X34</f>
        <v>15.356299999999999</v>
      </c>
      <c r="AC34" s="3">
        <f t="shared" ref="AC34:AC60" si="19">G34-Y34</f>
        <v>12.520699999999998</v>
      </c>
      <c r="AD34" s="3">
        <f t="shared" ref="AD34:AD60" si="20">G34-Z34</f>
        <v>12.617079999999998</v>
      </c>
      <c r="AE34" s="3"/>
      <c r="AF34" s="3"/>
      <c r="AG34" s="3"/>
      <c r="AH34" s="3"/>
      <c r="AI34" s="3"/>
      <c r="AJ34" s="3">
        <f t="shared" ref="AJ34:AJ60" si="21">0.135*J34</f>
        <v>1.2339000000000002</v>
      </c>
      <c r="AK34" s="3">
        <f t="shared" ref="AK34:AK60" si="22">J34*(1.1-0.3*2)/(8.15+2*0.75*0.529)</f>
        <v>0.5109856320232572</v>
      </c>
      <c r="AL34" s="3">
        <f t="shared" ref="AL34:AL60" si="23">J34*(1.1+0.3*2)/(8.15-2*0.75*0.529)</f>
        <v>2.1121457214708084</v>
      </c>
      <c r="AM34" s="3">
        <f t="shared" ref="AM34:AM60" si="24">F34-AJ34</f>
        <v>33.566099999999999</v>
      </c>
      <c r="AN34" s="3">
        <f t="shared" ref="AN34:AN60" si="25">F34-AK34</f>
        <v>34.289014367976741</v>
      </c>
      <c r="AO34" s="3">
        <f t="shared" ref="AO34:AO60" si="26">F34-AL34</f>
        <v>32.687854278529187</v>
      </c>
      <c r="AP34" s="3"/>
      <c r="AQ34" s="3"/>
      <c r="AR34" s="3"/>
      <c r="AS34" s="3"/>
      <c r="AT34" s="3"/>
      <c r="AU34" s="3"/>
    </row>
    <row r="35" spans="1:47" x14ac:dyDescent="0.2">
      <c r="A35" t="s">
        <v>67</v>
      </c>
      <c r="B35" t="s">
        <v>68</v>
      </c>
      <c r="C35" s="4">
        <v>2214.3211999999999</v>
      </c>
      <c r="D35" s="3">
        <f t="shared" si="15"/>
        <v>442.26470588235293</v>
      </c>
      <c r="E35">
        <v>9.23</v>
      </c>
      <c r="F35">
        <v>48.4</v>
      </c>
      <c r="G35">
        <v>32</v>
      </c>
      <c r="H35">
        <v>14.8</v>
      </c>
      <c r="I35">
        <v>0.42499999999999999</v>
      </c>
      <c r="J35">
        <v>8.98</v>
      </c>
      <c r="K35" s="3">
        <v>0.17499999999999999</v>
      </c>
      <c r="L35" s="3">
        <v>0.15515748200000001</v>
      </c>
      <c r="M35" s="3">
        <v>5.8000000000000003E-2</v>
      </c>
      <c r="N35" s="3">
        <v>3.1000918130000001</v>
      </c>
      <c r="O35" s="3">
        <v>4.6815391650000002</v>
      </c>
      <c r="P35" s="3">
        <v>0.74519491400000004</v>
      </c>
      <c r="Q35" s="3">
        <v>0.88861985600000004</v>
      </c>
      <c r="R35">
        <v>-9.65</v>
      </c>
      <c r="S35" s="3"/>
      <c r="T35" s="3"/>
      <c r="U35">
        <v>0.51</v>
      </c>
      <c r="V35">
        <v>0.06</v>
      </c>
      <c r="W35" s="3">
        <f t="shared" si="16"/>
        <v>4.218</v>
      </c>
      <c r="X35" s="3">
        <f t="shared" si="12"/>
        <v>2.7084000000000001</v>
      </c>
      <c r="Y35" s="3">
        <f t="shared" si="13"/>
        <v>5.7275999999999998</v>
      </c>
      <c r="Z35" s="3">
        <f t="shared" si="14"/>
        <v>5.1904399999999997</v>
      </c>
      <c r="AA35" s="3">
        <f t="shared" si="17"/>
        <v>27.782</v>
      </c>
      <c r="AB35" s="3">
        <f t="shared" si="18"/>
        <v>29.291599999999999</v>
      </c>
      <c r="AC35" s="3">
        <f t="shared" si="19"/>
        <v>26.272400000000001</v>
      </c>
      <c r="AD35" s="3">
        <f t="shared" si="20"/>
        <v>26.809560000000001</v>
      </c>
      <c r="AE35" s="3"/>
      <c r="AF35" s="3"/>
      <c r="AG35" s="3"/>
      <c r="AH35" s="3"/>
      <c r="AI35" s="3"/>
      <c r="AJ35" s="3">
        <f t="shared" si="21"/>
        <v>1.2123000000000002</v>
      </c>
      <c r="AK35" s="3">
        <f t="shared" si="22"/>
        <v>0.50204058813663566</v>
      </c>
      <c r="AL35" s="3">
        <f t="shared" si="23"/>
        <v>2.0751716169374026</v>
      </c>
      <c r="AM35" s="3">
        <f t="shared" si="24"/>
        <v>47.1877</v>
      </c>
      <c r="AN35" s="3">
        <f t="shared" si="25"/>
        <v>47.897959411863361</v>
      </c>
      <c r="AO35" s="3">
        <f t="shared" si="26"/>
        <v>46.324828383062595</v>
      </c>
      <c r="AP35" s="3">
        <f>((U35*F35)-(0.3*AJ35))/(F35-AJ35)</f>
        <v>0.51539511355713463</v>
      </c>
      <c r="AQ35" s="3">
        <f>((U35*F35)-(0.3*AK35))/(F35-AK35)</f>
        <v>0.51220110678624409</v>
      </c>
      <c r="AR35" s="3">
        <f>((U35*F35)-(0.3*AL35))/(F35-AL35)</f>
        <v>0.51940718087400817</v>
      </c>
      <c r="AS35" s="3">
        <f>(((U35-V35)*F35)-(0.3*AK35))/(F35-AK35)</f>
        <v>0.45157221913303153</v>
      </c>
      <c r="AT35" s="3">
        <f>(((U35+V35)*F35)-(0.3*AL35))/(F35-AL35)</f>
        <v>0.58209494683801044</v>
      </c>
      <c r="AU35" s="3"/>
    </row>
    <row r="36" spans="1:47" x14ac:dyDescent="0.2">
      <c r="A36" t="s">
        <v>69</v>
      </c>
      <c r="B36" t="s">
        <v>70</v>
      </c>
      <c r="C36" s="4">
        <v>2214.1561000000002</v>
      </c>
      <c r="D36" s="3">
        <f t="shared" si="15"/>
        <v>442.23602941176472</v>
      </c>
      <c r="E36">
        <v>7.41</v>
      </c>
      <c r="F36">
        <v>51.9</v>
      </c>
      <c r="G36">
        <v>25.3</v>
      </c>
      <c r="H36">
        <v>14</v>
      </c>
      <c r="I36">
        <v>0.42399999999999999</v>
      </c>
      <c r="J36">
        <v>9.25</v>
      </c>
      <c r="K36" s="3">
        <v>0.2</v>
      </c>
      <c r="L36" s="3">
        <v>0.19937572100000001</v>
      </c>
      <c r="M36" s="3">
        <v>4.2999999999999997E-2</v>
      </c>
      <c r="N36" s="3">
        <v>3.3630432109999999</v>
      </c>
      <c r="O36" s="3">
        <v>5.4255440999999998</v>
      </c>
      <c r="P36" s="3">
        <v>0.70138498000000005</v>
      </c>
      <c r="Q36" s="3">
        <v>0.88375663599999998</v>
      </c>
      <c r="R36">
        <v>-7.51</v>
      </c>
      <c r="S36" s="3"/>
      <c r="T36" s="3"/>
      <c r="U36">
        <v>0.57999999999999996</v>
      </c>
      <c r="V36">
        <v>0.06</v>
      </c>
      <c r="W36" s="3">
        <f t="shared" si="16"/>
        <v>3.9899999999999998</v>
      </c>
      <c r="X36" s="3">
        <f t="shared" si="12"/>
        <v>2.5619999999999998</v>
      </c>
      <c r="Y36" s="3">
        <f t="shared" si="13"/>
        <v>5.4179999999999993</v>
      </c>
      <c r="Z36" s="3">
        <f t="shared" si="14"/>
        <v>5.3464999999999998</v>
      </c>
      <c r="AA36" s="3">
        <f t="shared" si="17"/>
        <v>21.310000000000002</v>
      </c>
      <c r="AB36" s="3">
        <f t="shared" si="18"/>
        <v>22.738</v>
      </c>
      <c r="AC36" s="3">
        <f t="shared" si="19"/>
        <v>19.882000000000001</v>
      </c>
      <c r="AD36" s="3">
        <f t="shared" si="20"/>
        <v>19.953500000000002</v>
      </c>
      <c r="AE36" s="3"/>
      <c r="AF36" s="3"/>
      <c r="AG36" s="3"/>
      <c r="AH36" s="3"/>
      <c r="AI36" s="3"/>
      <c r="AJ36" s="3">
        <f t="shared" si="21"/>
        <v>1.24875</v>
      </c>
      <c r="AK36" s="3">
        <f t="shared" si="22"/>
        <v>0.5171353496953095</v>
      </c>
      <c r="AL36" s="3">
        <f t="shared" si="23"/>
        <v>2.1375654183375246</v>
      </c>
      <c r="AM36" s="3">
        <f t="shared" si="24"/>
        <v>50.651249999999997</v>
      </c>
      <c r="AN36" s="3">
        <f t="shared" si="25"/>
        <v>51.38286465030469</v>
      </c>
      <c r="AO36" s="3">
        <f t="shared" si="26"/>
        <v>49.762434581662475</v>
      </c>
      <c r="AP36" s="3">
        <f>((U36*F36)-(0.3*AJ36))/(F36-AJ36)</f>
        <v>0.58690308728807283</v>
      </c>
      <c r="AQ36" s="3">
        <f>((U36*F36)-(0.3*AK36))/(F36-AK36)</f>
        <v>0.58281801917623965</v>
      </c>
      <c r="AR36" s="3">
        <f>((U36*F36)-(0.3*AL36))/(F36-AL36)</f>
        <v>0.59202751276472021</v>
      </c>
      <c r="AS36" s="3">
        <f>(((U36-V36)*F36)-(0.3*AK36))/(F36-AK36)</f>
        <v>0.52221415792418835</v>
      </c>
      <c r="AT36" s="3">
        <f>(((U36+V36)*F36)-(0.3*AL36))/(F36-AL36)</f>
        <v>0.65460483692858884</v>
      </c>
      <c r="AU36" s="3"/>
    </row>
    <row r="37" spans="1:47" x14ac:dyDescent="0.2">
      <c r="A37" t="s">
        <v>71</v>
      </c>
      <c r="B37" t="s">
        <v>72</v>
      </c>
      <c r="C37" s="4">
        <v>2213.7878000000001</v>
      </c>
      <c r="D37" s="3">
        <f t="shared" si="15"/>
        <v>442.17205882352943</v>
      </c>
      <c r="E37">
        <v>10.47</v>
      </c>
      <c r="F37">
        <v>98.2</v>
      </c>
      <c r="G37">
        <v>35.9</v>
      </c>
      <c r="H37">
        <v>14.1</v>
      </c>
      <c r="I37">
        <v>0.38800000000000001</v>
      </c>
      <c r="J37">
        <v>8.52</v>
      </c>
      <c r="K37" s="3">
        <v>0.33200000000000002</v>
      </c>
      <c r="L37" s="3">
        <v>0.26137503600000001</v>
      </c>
      <c r="M37" s="3">
        <v>6.6000000000000003E-2</v>
      </c>
      <c r="N37" s="3">
        <v>3.576822511</v>
      </c>
      <c r="O37" s="3">
        <v>5.6022137069999998</v>
      </c>
      <c r="P37" s="3">
        <v>0.75617092699999999</v>
      </c>
      <c r="Q37" s="3">
        <v>0.84434073600000004</v>
      </c>
      <c r="R37">
        <v>-12.6</v>
      </c>
      <c r="S37" s="3"/>
      <c r="T37" s="3"/>
      <c r="W37" s="3">
        <f t="shared" si="16"/>
        <v>4.0184999999999995</v>
      </c>
      <c r="X37" s="3">
        <f t="shared" si="12"/>
        <v>2.5802999999999998</v>
      </c>
      <c r="Y37" s="3">
        <f t="shared" si="13"/>
        <v>5.4566999999999997</v>
      </c>
      <c r="Z37" s="3">
        <f t="shared" si="14"/>
        <v>4.9245599999999996</v>
      </c>
      <c r="AA37" s="3">
        <f t="shared" si="17"/>
        <v>31.881499999999999</v>
      </c>
      <c r="AB37" s="3">
        <f t="shared" si="18"/>
        <v>33.319699999999997</v>
      </c>
      <c r="AC37" s="3">
        <f t="shared" si="19"/>
        <v>30.443300000000001</v>
      </c>
      <c r="AD37" s="3">
        <f t="shared" si="20"/>
        <v>30.975439999999999</v>
      </c>
      <c r="AE37" s="3"/>
      <c r="AF37" s="3"/>
      <c r="AG37" s="3"/>
      <c r="AH37" s="3"/>
      <c r="AI37" s="3"/>
      <c r="AJ37" s="3">
        <f t="shared" si="21"/>
        <v>1.1502000000000001</v>
      </c>
      <c r="AK37" s="3">
        <f t="shared" si="22"/>
        <v>0.47632358696259858</v>
      </c>
      <c r="AL37" s="3">
        <f t="shared" si="23"/>
        <v>1.9688710664038604</v>
      </c>
      <c r="AM37" s="3">
        <f t="shared" si="24"/>
        <v>97.049800000000005</v>
      </c>
      <c r="AN37" s="3">
        <f t="shared" si="25"/>
        <v>97.72367641303741</v>
      </c>
      <c r="AO37" s="3">
        <f t="shared" si="26"/>
        <v>96.231128933596139</v>
      </c>
      <c r="AP37" s="3"/>
      <c r="AQ37" s="3"/>
      <c r="AR37" s="3"/>
      <c r="AS37" s="3"/>
      <c r="AT37" s="3"/>
      <c r="AU37" s="3"/>
    </row>
    <row r="38" spans="1:47" x14ac:dyDescent="0.2">
      <c r="A38" t="s">
        <v>73</v>
      </c>
      <c r="B38" t="s">
        <v>74</v>
      </c>
      <c r="C38" s="4">
        <v>2212.721</v>
      </c>
      <c r="D38" s="3">
        <f t="shared" si="15"/>
        <v>441.98676470588236</v>
      </c>
      <c r="E38">
        <v>10.33</v>
      </c>
      <c r="F38">
        <v>77.8</v>
      </c>
      <c r="G38">
        <v>40.1</v>
      </c>
      <c r="H38">
        <v>12.9</v>
      </c>
      <c r="I38">
        <v>0.36399999999999999</v>
      </c>
      <c r="J38">
        <v>8.3699999999999992</v>
      </c>
      <c r="K38" s="3">
        <v>0.26500000000000001</v>
      </c>
      <c r="L38" s="3">
        <v>0.274739652</v>
      </c>
      <c r="M38" s="3">
        <v>4.9000000000000002E-2</v>
      </c>
      <c r="N38" s="3">
        <v>5.475532931</v>
      </c>
      <c r="O38" s="3">
        <v>6.3940399689999996</v>
      </c>
      <c r="P38" s="3">
        <v>0.94845908199999995</v>
      </c>
      <c r="Q38" s="3">
        <v>0.90288502299999995</v>
      </c>
      <c r="R38">
        <v>-13.18</v>
      </c>
      <c r="S38" s="3">
        <v>-6.3016163E-2</v>
      </c>
      <c r="T38" s="3">
        <v>6.0559153999999997E-2</v>
      </c>
      <c r="U38">
        <v>0.57999999999999996</v>
      </c>
      <c r="V38">
        <v>0.06</v>
      </c>
      <c r="W38" s="3">
        <f t="shared" si="16"/>
        <v>3.6764999999999999</v>
      </c>
      <c r="X38" s="3">
        <f t="shared" si="12"/>
        <v>2.3607</v>
      </c>
      <c r="Y38" s="3">
        <f t="shared" si="13"/>
        <v>4.9922999999999993</v>
      </c>
      <c r="Z38" s="3">
        <f t="shared" si="14"/>
        <v>4.8378599999999992</v>
      </c>
      <c r="AA38" s="3">
        <f t="shared" si="17"/>
        <v>36.423500000000004</v>
      </c>
      <c r="AB38" s="3">
        <f t="shared" si="18"/>
        <v>37.7393</v>
      </c>
      <c r="AC38" s="3">
        <f t="shared" si="19"/>
        <v>35.107700000000001</v>
      </c>
      <c r="AD38" s="3">
        <f t="shared" si="20"/>
        <v>35.262140000000002</v>
      </c>
      <c r="AE38" s="3">
        <f>(S38*G38-(-0.3)*W38)/(G38-W38)</f>
        <v>-3.9095587637102421E-2</v>
      </c>
      <c r="AF38" s="3">
        <f>(S38*G38-(-0.3)*X38)/(G38-X38)</f>
        <v>-4.8192153439517958E-2</v>
      </c>
      <c r="AG38" s="3">
        <f>(S38*G38-(-0.3)*Y38)/(G38-Y38)</f>
        <v>-2.9317162226520119E-2</v>
      </c>
      <c r="AH38" s="3">
        <f>((S38-T38)*G38-(-0.3)*X38)/(G38-X38)</f>
        <v>-0.11253945387699295</v>
      </c>
      <c r="AI38" s="3">
        <f>((S38+T38)*G38-(-0.3)*Y38)/(G38-Y38)</f>
        <v>3.9853477701472885E-2</v>
      </c>
      <c r="AJ38" s="3">
        <f t="shared" si="21"/>
        <v>1.12995</v>
      </c>
      <c r="AK38" s="3">
        <f t="shared" si="22"/>
        <v>0.46793760831889086</v>
      </c>
      <c r="AL38" s="3">
        <f t="shared" si="23"/>
        <v>1.9342078434037926</v>
      </c>
      <c r="AM38" s="3">
        <f t="shared" si="24"/>
        <v>76.670050000000003</v>
      </c>
      <c r="AN38" s="3">
        <f t="shared" si="25"/>
        <v>77.332062391681106</v>
      </c>
      <c r="AO38" s="3">
        <f t="shared" si="26"/>
        <v>75.8657921565962</v>
      </c>
      <c r="AP38" s="3">
        <f>((U38*F38)-(0.3*AJ38))/(F38-AJ38)</f>
        <v>0.5841265918047529</v>
      </c>
      <c r="AQ38" s="3">
        <f>((U38*F38)-(0.3*AK38))/(F38-AK38)</f>
        <v>0.58169428470258133</v>
      </c>
      <c r="AR38" s="3">
        <f>((U38*F38)-(0.3*AL38))/(F38-AL38)</f>
        <v>0.58713863495994578</v>
      </c>
      <c r="AS38" s="3">
        <f>(((U38-V38)*F38)-(0.3*AK38))/(F38-AK38)</f>
        <v>0.52133122369488538</v>
      </c>
      <c r="AT38" s="3">
        <f>(((U38+V38)*F38)-(0.3*AL38))/(F38-AL38)</f>
        <v>0.64866834245136262</v>
      </c>
      <c r="AU38" s="3">
        <f>(S38*G38-(-0.3)*Z38)/(G38-Z38)</f>
        <v>-3.0502690316015997E-2</v>
      </c>
    </row>
    <row r="39" spans="1:47" x14ac:dyDescent="0.2">
      <c r="A39" t="s">
        <v>75</v>
      </c>
      <c r="B39" t="s">
        <v>76</v>
      </c>
      <c r="C39" s="4">
        <v>2212.3908000000001</v>
      </c>
      <c r="D39" s="3">
        <f t="shared" si="15"/>
        <v>441.92941176470595</v>
      </c>
      <c r="E39">
        <v>9.3699999999999992</v>
      </c>
      <c r="F39">
        <v>58.2</v>
      </c>
      <c r="G39">
        <v>35.200000000000003</v>
      </c>
      <c r="H39">
        <v>12.8</v>
      </c>
      <c r="I39">
        <v>0.39700000000000002</v>
      </c>
      <c r="J39">
        <v>8.86</v>
      </c>
      <c r="K39" s="3">
        <v>0.216</v>
      </c>
      <c r="L39" s="3">
        <v>0.165099836</v>
      </c>
      <c r="M39" s="3">
        <v>0.05</v>
      </c>
      <c r="N39" s="3">
        <v>3.872004306</v>
      </c>
      <c r="O39" s="3">
        <v>5.136731546</v>
      </c>
      <c r="P39" s="3">
        <v>0.837744881</v>
      </c>
      <c r="Q39" s="3">
        <v>0.89978174799999999</v>
      </c>
      <c r="R39">
        <v>-13.69</v>
      </c>
      <c r="S39" s="3"/>
      <c r="T39" s="3"/>
      <c r="W39" s="3">
        <f t="shared" si="16"/>
        <v>3.6479999999999997</v>
      </c>
      <c r="X39" s="3">
        <f t="shared" si="12"/>
        <v>2.3424</v>
      </c>
      <c r="Y39" s="3">
        <f t="shared" si="13"/>
        <v>4.9535999999999998</v>
      </c>
      <c r="Z39" s="3">
        <f t="shared" si="14"/>
        <v>5.1210799999999992</v>
      </c>
      <c r="AA39" s="3">
        <f t="shared" si="17"/>
        <v>31.552000000000003</v>
      </c>
      <c r="AB39" s="3">
        <f t="shared" si="18"/>
        <v>32.857600000000005</v>
      </c>
      <c r="AC39" s="3">
        <f t="shared" si="19"/>
        <v>30.246400000000001</v>
      </c>
      <c r="AD39" s="3">
        <f t="shared" si="20"/>
        <v>30.078920000000004</v>
      </c>
      <c r="AE39" s="3"/>
      <c r="AF39" s="3"/>
      <c r="AG39" s="3"/>
      <c r="AH39" s="3"/>
      <c r="AI39" s="3"/>
      <c r="AJ39" s="3">
        <f t="shared" si="21"/>
        <v>1.1960999999999999</v>
      </c>
      <c r="AK39" s="3">
        <f t="shared" si="22"/>
        <v>0.49533180522166942</v>
      </c>
      <c r="AL39" s="3">
        <f t="shared" si="23"/>
        <v>2.047441038537348</v>
      </c>
      <c r="AM39" s="3">
        <f t="shared" si="24"/>
        <v>57.003900000000002</v>
      </c>
      <c r="AN39" s="3">
        <f t="shared" si="25"/>
        <v>57.704668194778336</v>
      </c>
      <c r="AO39" s="3">
        <f t="shared" si="26"/>
        <v>56.152558961462653</v>
      </c>
      <c r="AP39" s="3"/>
      <c r="AQ39" s="3"/>
      <c r="AR39" s="3"/>
      <c r="AS39" s="3"/>
      <c r="AT39" s="3"/>
      <c r="AU39" s="3"/>
    </row>
    <row r="40" spans="1:47" x14ac:dyDescent="0.2">
      <c r="A40" t="s">
        <v>77</v>
      </c>
      <c r="B40" t="s">
        <v>78</v>
      </c>
      <c r="C40" s="4">
        <v>2212.1749</v>
      </c>
      <c r="D40" s="3">
        <f t="shared" si="15"/>
        <v>441.89191176470592</v>
      </c>
      <c r="F40">
        <v>72.3</v>
      </c>
      <c r="G40">
        <v>38</v>
      </c>
      <c r="H40">
        <v>13.1</v>
      </c>
      <c r="I40">
        <v>0.38</v>
      </c>
      <c r="J40">
        <v>8.49</v>
      </c>
      <c r="K40" s="3">
        <v>0.32400000000000001</v>
      </c>
      <c r="L40" s="3">
        <v>0.29978611100000002</v>
      </c>
      <c r="M40" s="3">
        <v>7.8E-2</v>
      </c>
      <c r="N40" s="3">
        <v>4.28214542</v>
      </c>
      <c r="O40" s="3">
        <v>7.6269260040000004</v>
      </c>
      <c r="P40" s="3">
        <v>0.65339918200000002</v>
      </c>
      <c r="Q40" s="3">
        <v>0.85927720799999996</v>
      </c>
      <c r="R40">
        <v>-13.52</v>
      </c>
      <c r="S40" s="3">
        <v>2.3838503E-2</v>
      </c>
      <c r="T40" s="3">
        <v>4.2906782999999997E-2</v>
      </c>
      <c r="U40">
        <v>0.72</v>
      </c>
      <c r="V40">
        <v>0.06</v>
      </c>
      <c r="W40" s="3">
        <f t="shared" si="16"/>
        <v>3.7334999999999994</v>
      </c>
      <c r="X40" s="3">
        <f t="shared" si="12"/>
        <v>2.3973</v>
      </c>
      <c r="Y40" s="3">
        <f t="shared" si="13"/>
        <v>5.0696999999999992</v>
      </c>
      <c r="Z40" s="3">
        <f t="shared" si="14"/>
        <v>4.9072199999999997</v>
      </c>
      <c r="AA40" s="3">
        <f t="shared" si="17"/>
        <v>34.266500000000001</v>
      </c>
      <c r="AB40" s="3">
        <f t="shared" si="18"/>
        <v>35.602699999999999</v>
      </c>
      <c r="AC40" s="3">
        <f t="shared" si="19"/>
        <v>32.930300000000003</v>
      </c>
      <c r="AD40" s="3">
        <f t="shared" si="20"/>
        <v>33.092779999999998</v>
      </c>
      <c r="AE40" s="3">
        <f>(S40*G40-(-0.3)*W40)/(G40-W40)</f>
        <v>5.9122265594677009E-2</v>
      </c>
      <c r="AF40" s="3">
        <f>(S40*G40-(-0.3)*X40)/(G40-X40)</f>
        <v>4.5644097610574481E-2</v>
      </c>
      <c r="AG40" s="3">
        <f>(S40*G40-(-0.3)*Y40)/(G40-Y40)</f>
        <v>7.3694230359273957E-2</v>
      </c>
      <c r="AH40" s="3">
        <f>((S40-T40)*G40-(-0.3)*X40)/(G40-X40)</f>
        <v>-1.5180421709589019E-4</v>
      </c>
      <c r="AI40" s="3">
        <f>((S40+T40)*G40-(-0.3)*Y40)/(G40-Y40)</f>
        <v>0.12320661724915956</v>
      </c>
      <c r="AJ40" s="3">
        <f t="shared" si="21"/>
        <v>1.14615</v>
      </c>
      <c r="AK40" s="3">
        <f t="shared" si="22"/>
        <v>0.4746463912338571</v>
      </c>
      <c r="AL40" s="3">
        <f t="shared" si="23"/>
        <v>1.9619384218038469</v>
      </c>
      <c r="AM40" s="3">
        <f t="shared" si="24"/>
        <v>71.153849999999991</v>
      </c>
      <c r="AN40" s="3">
        <f t="shared" si="25"/>
        <v>71.825353608766136</v>
      </c>
      <c r="AO40" s="3">
        <f t="shared" si="26"/>
        <v>70.338061578196147</v>
      </c>
      <c r="AP40" s="3">
        <f>((U40*F40)-(0.3*AJ40))/(F40-AJ40)</f>
        <v>0.72676538233700638</v>
      </c>
      <c r="AQ40" s="3">
        <f>((U40*F40)-(0.3*AK40))/(F40-AK40)</f>
        <v>0.72277550299862214</v>
      </c>
      <c r="AR40" s="3">
        <f>((U40*F40)-(0.3*AL40))/(F40-AL40)</f>
        <v>0.73171505325379982</v>
      </c>
      <c r="AS40" s="3">
        <f>(((U40-V40)*F40)-(0.3*AK40))/(F40-AK40)</f>
        <v>0.6623790025702474</v>
      </c>
      <c r="AT40" s="3">
        <f>(((U40+V40)*F40)-(0.3*AL40))/(F40-AL40)</f>
        <v>0.79338863229005696</v>
      </c>
      <c r="AU40" s="3">
        <f>(S40*G40-(-0.3)*Z40)/(G40-Z40)</f>
        <v>7.1859454358322264E-2</v>
      </c>
    </row>
    <row r="41" spans="1:47" x14ac:dyDescent="0.2">
      <c r="A41" t="s">
        <v>79</v>
      </c>
      <c r="B41" t="s">
        <v>80</v>
      </c>
      <c r="C41" s="4">
        <v>2211.9589999999998</v>
      </c>
      <c r="D41" s="3">
        <f t="shared" si="15"/>
        <v>441.85441176470584</v>
      </c>
      <c r="E41">
        <v>11.43</v>
      </c>
      <c r="F41">
        <v>81.5</v>
      </c>
      <c r="G41">
        <v>53.9</v>
      </c>
      <c r="H41">
        <v>12.5</v>
      </c>
      <c r="I41">
        <v>0.35</v>
      </c>
      <c r="J41">
        <v>8.4</v>
      </c>
      <c r="K41" s="3">
        <v>0.38900000000000001</v>
      </c>
      <c r="L41" s="3">
        <v>0.23270123500000001</v>
      </c>
      <c r="M41" s="3">
        <v>6.0999999999999999E-2</v>
      </c>
      <c r="N41" s="3">
        <v>4.4542372879999999</v>
      </c>
      <c r="O41" s="3">
        <v>7.9214592799999997</v>
      </c>
      <c r="P41" s="3">
        <v>0.64855493600000003</v>
      </c>
      <c r="Q41" s="3">
        <v>0.867004569</v>
      </c>
      <c r="R41">
        <v>-13.58</v>
      </c>
      <c r="S41" s="3"/>
      <c r="T41" s="3"/>
      <c r="W41" s="3">
        <f t="shared" si="16"/>
        <v>3.5624999999999996</v>
      </c>
      <c r="X41" s="3">
        <f t="shared" si="12"/>
        <v>2.2875000000000001</v>
      </c>
      <c r="Y41" s="3">
        <f t="shared" si="13"/>
        <v>4.8374999999999995</v>
      </c>
      <c r="Z41" s="3">
        <f t="shared" si="14"/>
        <v>4.8552</v>
      </c>
      <c r="AA41" s="3">
        <f t="shared" si="17"/>
        <v>50.337499999999999</v>
      </c>
      <c r="AB41" s="3">
        <f t="shared" si="18"/>
        <v>51.612499999999997</v>
      </c>
      <c r="AC41" s="3">
        <f t="shared" si="19"/>
        <v>49.0625</v>
      </c>
      <c r="AD41" s="3">
        <f t="shared" si="20"/>
        <v>49.044799999999995</v>
      </c>
      <c r="AE41" s="3"/>
      <c r="AF41" s="3"/>
      <c r="AG41" s="3"/>
      <c r="AH41" s="3"/>
      <c r="AI41" s="3"/>
      <c r="AJ41" s="3">
        <f t="shared" si="21"/>
        <v>1.1340000000000001</v>
      </c>
      <c r="AK41" s="3">
        <f t="shared" si="22"/>
        <v>0.46961480404763245</v>
      </c>
      <c r="AL41" s="3">
        <f t="shared" si="23"/>
        <v>1.9411404880038063</v>
      </c>
      <c r="AM41" s="3">
        <f t="shared" si="24"/>
        <v>80.366</v>
      </c>
      <c r="AN41" s="3">
        <f t="shared" si="25"/>
        <v>81.030385195952363</v>
      </c>
      <c r="AO41" s="3">
        <f t="shared" si="26"/>
        <v>79.558859511996189</v>
      </c>
      <c r="AP41" s="3"/>
      <c r="AQ41" s="3"/>
      <c r="AR41" s="3"/>
      <c r="AS41" s="3"/>
      <c r="AT41" s="3"/>
      <c r="AU41" s="3"/>
    </row>
    <row r="42" spans="1:47" x14ac:dyDescent="0.2">
      <c r="A42" t="s">
        <v>81</v>
      </c>
      <c r="B42" t="s">
        <v>82</v>
      </c>
      <c r="C42" s="4">
        <v>2211.7049999999999</v>
      </c>
      <c r="D42" s="3">
        <f t="shared" si="15"/>
        <v>441.81029411764706</v>
      </c>
      <c r="F42">
        <v>96.8</v>
      </c>
      <c r="G42">
        <v>49.6</v>
      </c>
      <c r="H42">
        <v>13.4</v>
      </c>
      <c r="I42">
        <v>0.34899999999999998</v>
      </c>
      <c r="J42">
        <v>8.48</v>
      </c>
      <c r="K42" s="3">
        <v>0.54700000000000004</v>
      </c>
      <c r="L42" s="3">
        <v>0.41047309399999998</v>
      </c>
      <c r="M42" s="3">
        <v>6.3E-2</v>
      </c>
      <c r="N42" s="3">
        <v>6.0816801979999999</v>
      </c>
      <c r="O42" s="3">
        <v>9.7268273090000008</v>
      </c>
      <c r="P42" s="3">
        <v>0.73015914199999998</v>
      </c>
      <c r="Q42" s="3">
        <v>0.85631755399999998</v>
      </c>
      <c r="R42">
        <v>-9.9499999999999993</v>
      </c>
      <c r="S42" s="3">
        <v>-8.3987149999999993E-3</v>
      </c>
      <c r="T42" s="3">
        <v>4.0147006999999998E-2</v>
      </c>
      <c r="U42">
        <v>0.81</v>
      </c>
      <c r="V42">
        <v>0.06</v>
      </c>
      <c r="W42" s="3">
        <f t="shared" si="16"/>
        <v>3.819</v>
      </c>
      <c r="X42" s="3">
        <f t="shared" si="12"/>
        <v>2.4521999999999999</v>
      </c>
      <c r="Y42" s="3">
        <f t="shared" si="13"/>
        <v>5.1857999999999995</v>
      </c>
      <c r="Z42" s="3">
        <f t="shared" si="14"/>
        <v>4.90144</v>
      </c>
      <c r="AA42" s="3">
        <f t="shared" si="17"/>
        <v>45.780999999999999</v>
      </c>
      <c r="AB42" s="3">
        <f t="shared" si="18"/>
        <v>47.147800000000004</v>
      </c>
      <c r="AC42" s="3">
        <f t="shared" si="19"/>
        <v>44.414200000000001</v>
      </c>
      <c r="AD42" s="3">
        <f t="shared" si="20"/>
        <v>44.698560000000001</v>
      </c>
      <c r="AE42" s="3">
        <f>(S42*G42-(-0.3)*W42)/(G42-W42)</f>
        <v>1.5926339223695421E-2</v>
      </c>
      <c r="AF42" s="3">
        <f>(S42*G42-(-0.3)*X42)/(G42-X42)</f>
        <v>6.7677332982663029E-3</v>
      </c>
      <c r="AG42" s="3">
        <f>(S42*G42-(-0.3)*Y42)/(G42-Y42)</f>
        <v>2.5648637958130507E-2</v>
      </c>
      <c r="AH42" s="3">
        <f>((S42-T42)*G42-(-0.3)*X42)/(G42-X42)</f>
        <v>-3.5467356084483259E-2</v>
      </c>
      <c r="AI42" s="3">
        <f>((S42+T42)*G42-(-0.3)*Y42)/(G42-Y42)</f>
        <v>7.0483207694836333E-2</v>
      </c>
      <c r="AJ42" s="3">
        <f t="shared" si="21"/>
        <v>1.1448</v>
      </c>
      <c r="AK42" s="3">
        <f t="shared" si="22"/>
        <v>0.47408732599094328</v>
      </c>
      <c r="AL42" s="3">
        <f t="shared" si="23"/>
        <v>1.9596275402705092</v>
      </c>
      <c r="AM42" s="3">
        <f t="shared" si="24"/>
        <v>95.655199999999994</v>
      </c>
      <c r="AN42" s="3">
        <f t="shared" si="25"/>
        <v>96.325912674009061</v>
      </c>
      <c r="AO42" s="3">
        <f t="shared" si="26"/>
        <v>94.840372459729494</v>
      </c>
      <c r="AP42" s="3">
        <f>((U42*F42)-(0.3*AJ42))/(F42-AJ42)</f>
        <v>0.81610367235654735</v>
      </c>
      <c r="AQ42" s="3">
        <f>((U42*F42)-(0.3*AK42))/(F42-AK42)</f>
        <v>0.81251006743194465</v>
      </c>
      <c r="AR42" s="3">
        <f>((U42*F42)-(0.3*AL42))/(F42-AL42)</f>
        <v>0.82053781232209233</v>
      </c>
      <c r="AS42" s="3">
        <f>(((U42-V42)*F42)-(0.3*AK42))/(F42-AK42)</f>
        <v>0.75221476538112753</v>
      </c>
      <c r="AT42" s="3">
        <f>(((U42+V42)*F42)-(0.3*AL42))/(F42-AL42)</f>
        <v>0.88177755494822085</v>
      </c>
      <c r="AU42" s="3">
        <f>(S42*G42-(-0.3)*Z42)/(G42-Z42)</f>
        <v>2.3576950487890439E-2</v>
      </c>
    </row>
    <row r="43" spans="1:47" x14ac:dyDescent="0.2">
      <c r="A43" t="s">
        <v>83</v>
      </c>
      <c r="B43" t="s">
        <v>84</v>
      </c>
      <c r="C43" s="4">
        <v>2211.5018</v>
      </c>
      <c r="D43" s="3">
        <f t="shared" si="15"/>
        <v>441.77500000000003</v>
      </c>
      <c r="E43">
        <v>11.95</v>
      </c>
      <c r="F43">
        <v>74.8</v>
      </c>
      <c r="G43">
        <v>53</v>
      </c>
      <c r="H43">
        <v>13.7</v>
      </c>
      <c r="I43">
        <v>0.378</v>
      </c>
      <c r="J43">
        <v>8.48</v>
      </c>
      <c r="K43" s="3">
        <v>0.57699999999999996</v>
      </c>
      <c r="L43" s="3">
        <v>0.465696312</v>
      </c>
      <c r="M43" s="3">
        <v>8.8999999999999996E-2</v>
      </c>
      <c r="N43" s="3">
        <v>4.4623907200000001</v>
      </c>
      <c r="O43" s="3">
        <v>7.397759518</v>
      </c>
      <c r="P43" s="3">
        <v>0.75610212399999999</v>
      </c>
      <c r="Q43" s="3">
        <v>0.79778694699999997</v>
      </c>
      <c r="R43">
        <v>-17.32</v>
      </c>
      <c r="S43" s="3"/>
      <c r="T43" s="3"/>
      <c r="W43" s="3">
        <f t="shared" si="16"/>
        <v>3.9044999999999996</v>
      </c>
      <c r="X43" s="3">
        <f t="shared" si="12"/>
        <v>2.5070999999999999</v>
      </c>
      <c r="Y43" s="3">
        <f t="shared" si="13"/>
        <v>5.3018999999999989</v>
      </c>
      <c r="Z43" s="3">
        <f t="shared" si="14"/>
        <v>4.90144</v>
      </c>
      <c r="AA43" s="3">
        <f t="shared" si="17"/>
        <v>49.095500000000001</v>
      </c>
      <c r="AB43" s="3">
        <f t="shared" si="18"/>
        <v>50.492899999999999</v>
      </c>
      <c r="AC43" s="3">
        <f t="shared" si="19"/>
        <v>47.698100000000004</v>
      </c>
      <c r="AD43" s="3">
        <f t="shared" si="20"/>
        <v>48.098559999999999</v>
      </c>
      <c r="AE43" s="3"/>
      <c r="AF43" s="3"/>
      <c r="AG43" s="3"/>
      <c r="AH43" s="3"/>
      <c r="AI43" s="3"/>
      <c r="AJ43" s="3">
        <f t="shared" si="21"/>
        <v>1.1448</v>
      </c>
      <c r="AK43" s="3">
        <f t="shared" si="22"/>
        <v>0.47408732599094328</v>
      </c>
      <c r="AL43" s="3">
        <f t="shared" si="23"/>
        <v>1.9596275402705092</v>
      </c>
      <c r="AM43" s="3">
        <f t="shared" si="24"/>
        <v>73.655199999999994</v>
      </c>
      <c r="AN43" s="3">
        <f t="shared" si="25"/>
        <v>74.325912674009061</v>
      </c>
      <c r="AO43" s="3">
        <f t="shared" si="26"/>
        <v>72.840372459729494</v>
      </c>
      <c r="AP43" s="3"/>
      <c r="AQ43" s="3"/>
      <c r="AR43" s="3"/>
      <c r="AS43" s="3"/>
      <c r="AT43" s="3"/>
      <c r="AU43" s="3"/>
    </row>
    <row r="44" spans="1:47" x14ac:dyDescent="0.2">
      <c r="A44" t="s">
        <v>85</v>
      </c>
      <c r="B44" t="s">
        <v>86</v>
      </c>
      <c r="C44" s="4">
        <v>2210.9557</v>
      </c>
      <c r="D44" s="3">
        <f t="shared" si="15"/>
        <v>441.68014705882354</v>
      </c>
      <c r="E44">
        <v>14.03</v>
      </c>
      <c r="F44">
        <v>93.2</v>
      </c>
      <c r="G44">
        <v>59.2</v>
      </c>
      <c r="H44">
        <v>13.1</v>
      </c>
      <c r="I44">
        <v>0.34599999999999997</v>
      </c>
      <c r="J44">
        <v>8.1999999999999993</v>
      </c>
      <c r="K44" s="3">
        <v>0.38100000000000001</v>
      </c>
      <c r="L44" s="3">
        <v>0.30047655000000001</v>
      </c>
      <c r="M44" s="3">
        <v>7.3999999999999996E-2</v>
      </c>
      <c r="N44" s="3">
        <v>4.414611581</v>
      </c>
      <c r="O44" s="3">
        <v>8.6287735290000001</v>
      </c>
      <c r="P44" s="3">
        <v>0.59915697999999995</v>
      </c>
      <c r="Q44" s="3">
        <v>0.85389172499999999</v>
      </c>
      <c r="R44">
        <v>-17.920000000000002</v>
      </c>
      <c r="S44" s="3">
        <v>-2.8635129999999998E-3</v>
      </c>
      <c r="T44" s="3">
        <v>4.9718423999999997E-2</v>
      </c>
      <c r="U44">
        <v>0.67</v>
      </c>
      <c r="V44">
        <v>0.04</v>
      </c>
      <c r="W44" s="3">
        <f t="shared" si="16"/>
        <v>3.7334999999999994</v>
      </c>
      <c r="X44" s="3">
        <f t="shared" si="12"/>
        <v>2.3973</v>
      </c>
      <c r="Y44" s="3">
        <f t="shared" si="13"/>
        <v>5.0696999999999992</v>
      </c>
      <c r="Z44" s="3">
        <f t="shared" si="14"/>
        <v>4.7395999999999994</v>
      </c>
      <c r="AA44" s="3">
        <f t="shared" si="17"/>
        <v>55.466500000000003</v>
      </c>
      <c r="AB44" s="3">
        <f t="shared" si="18"/>
        <v>56.802700000000002</v>
      </c>
      <c r="AC44" s="3">
        <f t="shared" si="19"/>
        <v>54.130300000000005</v>
      </c>
      <c r="AD44" s="3">
        <f t="shared" si="20"/>
        <v>54.460400000000007</v>
      </c>
      <c r="AE44" s="3">
        <f>(S44*G44-(-0.3)*W44)/(G44-W44)</f>
        <v>1.7137011176115307E-2</v>
      </c>
      <c r="AF44" s="3">
        <f>(S44*G44-(-0.3)*X44)/(G44-X44)</f>
        <v>9.676829277481527E-3</v>
      </c>
      <c r="AG44" s="3">
        <f>(S44*G44-(-0.3)*Y44)/(G44-Y44)</f>
        <v>2.4965500475703988E-2</v>
      </c>
      <c r="AH44" s="3">
        <f>((S44-T44)*G44-(-0.3)*X44)/(G44-X44)</f>
        <v>-4.213991008173907E-2</v>
      </c>
      <c r="AI44" s="3">
        <f>((S44+T44)*G44-(-0.3)*Y44)/(G44-Y44)</f>
        <v>7.9340419897912989E-2</v>
      </c>
      <c r="AJ44" s="3">
        <f t="shared" si="21"/>
        <v>1.107</v>
      </c>
      <c r="AK44" s="3">
        <f t="shared" si="22"/>
        <v>0.45843349918935544</v>
      </c>
      <c r="AL44" s="3">
        <f t="shared" si="23"/>
        <v>1.8949228573370487</v>
      </c>
      <c r="AM44" s="3">
        <f t="shared" si="24"/>
        <v>92.093000000000004</v>
      </c>
      <c r="AN44" s="3">
        <f t="shared" si="25"/>
        <v>92.741566500810649</v>
      </c>
      <c r="AO44" s="3">
        <f t="shared" si="26"/>
        <v>91.305077142662952</v>
      </c>
      <c r="AP44" s="3">
        <f>((U44*F44)-(0.3*AJ44))/(F44-AJ44)</f>
        <v>0.67444756930494176</v>
      </c>
      <c r="AQ44" s="3">
        <f>((U44*F44)-(0.3*AK44))/(F44-AK44)</f>
        <v>0.67182895761954353</v>
      </c>
      <c r="AR44" s="3">
        <f>((U44*F44)-(0.3*AL44))/(F44-AL44)</f>
        <v>0.67767888795624387</v>
      </c>
      <c r="AS44" s="3">
        <f>(((U44-V44)*F44)-(0.3*AK44))/(F44-AK44)</f>
        <v>0.63163123247148478</v>
      </c>
      <c r="AT44" s="3">
        <f>(((U44+V44)*F44)-(0.3*AL44))/(F44-AL44)</f>
        <v>0.71850903800556754</v>
      </c>
      <c r="AU44" s="3">
        <f>(S44*G44-(-0.3)*Z44)/(G44-Z44)</f>
        <v>2.2995791995651878E-2</v>
      </c>
    </row>
    <row r="45" spans="1:47" x14ac:dyDescent="0.2">
      <c r="A45" t="s">
        <v>87</v>
      </c>
      <c r="B45" t="s">
        <v>88</v>
      </c>
      <c r="C45" s="4">
        <v>2210.5619999999999</v>
      </c>
      <c r="D45" s="3">
        <f t="shared" si="15"/>
        <v>441.61176470588236</v>
      </c>
      <c r="E45">
        <v>8.27</v>
      </c>
      <c r="F45">
        <v>122.3</v>
      </c>
      <c r="G45">
        <v>36.299999999999997</v>
      </c>
      <c r="H45">
        <v>11.9</v>
      </c>
      <c r="I45">
        <v>0.35199999999999998</v>
      </c>
      <c r="J45">
        <v>9.01</v>
      </c>
      <c r="K45" s="3">
        <v>0.32400000000000001</v>
      </c>
      <c r="L45" s="3">
        <v>0.30813550000000001</v>
      </c>
      <c r="M45" s="3">
        <v>8.4000000000000005E-2</v>
      </c>
      <c r="N45" s="3">
        <v>5.6295905959999999</v>
      </c>
      <c r="O45" s="3">
        <v>10.52413011</v>
      </c>
      <c r="P45" s="3">
        <v>0.60296465499999996</v>
      </c>
      <c r="Q45" s="3">
        <v>0.88715345599999995</v>
      </c>
      <c r="R45">
        <v>-6.64</v>
      </c>
      <c r="S45" s="3"/>
      <c r="T45" s="3"/>
      <c r="W45" s="3">
        <f t="shared" si="16"/>
        <v>3.3914999999999997</v>
      </c>
      <c r="X45" s="3">
        <f t="shared" si="12"/>
        <v>2.1777000000000002</v>
      </c>
      <c r="Y45" s="3">
        <f t="shared" si="13"/>
        <v>4.6052999999999997</v>
      </c>
      <c r="Z45" s="3">
        <f t="shared" si="14"/>
        <v>5.2077799999999996</v>
      </c>
      <c r="AA45" s="3">
        <f t="shared" si="17"/>
        <v>32.908499999999997</v>
      </c>
      <c r="AB45" s="3">
        <f t="shared" si="18"/>
        <v>34.122299999999996</v>
      </c>
      <c r="AC45" s="3">
        <f t="shared" si="19"/>
        <v>31.694699999999997</v>
      </c>
      <c r="AD45" s="3">
        <f t="shared" si="20"/>
        <v>31.092219999999998</v>
      </c>
      <c r="AE45" s="3"/>
      <c r="AF45" s="3"/>
      <c r="AG45" s="3"/>
      <c r="AH45" s="3"/>
      <c r="AI45" s="3"/>
      <c r="AJ45" s="3">
        <f t="shared" si="21"/>
        <v>1.21635</v>
      </c>
      <c r="AK45" s="3">
        <f t="shared" si="22"/>
        <v>0.50371778386537713</v>
      </c>
      <c r="AL45" s="3">
        <f t="shared" si="23"/>
        <v>2.0821042615374159</v>
      </c>
      <c r="AM45" s="3">
        <f t="shared" si="24"/>
        <v>121.08364999999999</v>
      </c>
      <c r="AN45" s="3">
        <f t="shared" si="25"/>
        <v>121.79628221613461</v>
      </c>
      <c r="AO45" s="3">
        <f t="shared" si="26"/>
        <v>120.21789573846259</v>
      </c>
      <c r="AP45" s="3"/>
      <c r="AQ45" s="3"/>
      <c r="AR45" s="3"/>
      <c r="AS45" s="3"/>
      <c r="AT45" s="3"/>
      <c r="AU45" s="3"/>
    </row>
    <row r="46" spans="1:47" x14ac:dyDescent="0.2">
      <c r="A46" t="s">
        <v>89</v>
      </c>
      <c r="B46" t="s">
        <v>90</v>
      </c>
      <c r="C46" s="4">
        <v>2210.2572</v>
      </c>
      <c r="D46" s="3">
        <f t="shared" si="15"/>
        <v>441.55882352941177</v>
      </c>
      <c r="E46">
        <v>9.0399999999999991</v>
      </c>
      <c r="F46">
        <v>96.4</v>
      </c>
      <c r="G46">
        <v>49.3</v>
      </c>
      <c r="H46">
        <v>13.1</v>
      </c>
      <c r="I46">
        <v>0.39300000000000002</v>
      </c>
      <c r="J46">
        <v>8.7899999999999991</v>
      </c>
      <c r="K46" s="3">
        <v>0.32200000000000001</v>
      </c>
      <c r="L46" s="3">
        <v>0.39447257800000002</v>
      </c>
      <c r="M46" s="3">
        <v>7.4999999999999997E-2</v>
      </c>
      <c r="N46" s="3">
        <v>4.3697874629999998</v>
      </c>
      <c r="O46" s="3">
        <v>7.1589487189999996</v>
      </c>
      <c r="P46" s="3">
        <v>0.72094369999999997</v>
      </c>
      <c r="Q46" s="3">
        <v>0.84666130500000003</v>
      </c>
      <c r="R46">
        <v>-11.86</v>
      </c>
      <c r="S46" s="3">
        <v>-3.2288945999999999E-2</v>
      </c>
      <c r="T46" s="3">
        <v>3.9824724999999998E-2</v>
      </c>
      <c r="U46">
        <v>0.8</v>
      </c>
      <c r="V46">
        <v>0.06</v>
      </c>
      <c r="W46" s="3">
        <f t="shared" si="16"/>
        <v>3.7334999999999994</v>
      </c>
      <c r="X46" s="3">
        <f t="shared" si="12"/>
        <v>2.3973</v>
      </c>
      <c r="Y46" s="3">
        <f t="shared" si="13"/>
        <v>5.0696999999999992</v>
      </c>
      <c r="Z46" s="3">
        <f t="shared" si="14"/>
        <v>5.0806199999999988</v>
      </c>
      <c r="AA46" s="3">
        <f t="shared" si="17"/>
        <v>45.566499999999998</v>
      </c>
      <c r="AB46" s="3">
        <f t="shared" si="18"/>
        <v>46.902699999999996</v>
      </c>
      <c r="AC46" s="3">
        <f t="shared" si="19"/>
        <v>44.2303</v>
      </c>
      <c r="AD46" s="3">
        <f t="shared" si="20"/>
        <v>44.219380000000001</v>
      </c>
      <c r="AE46" s="3">
        <f>(S46*G46-(-0.3)*W46)/(G46-W46)</f>
        <v>-1.0353988956799403E-2</v>
      </c>
      <c r="AF46" s="3">
        <f>(S46*G46-(-0.3)*X46)/(G46-X46)</f>
        <v>-1.8605646109925437E-2</v>
      </c>
      <c r="AG46" s="3">
        <f>(S46*G46-(-0.3)*Y46)/(G46-Y46)</f>
        <v>-1.6037656945578028E-3</v>
      </c>
      <c r="AH46" s="3">
        <f>((S46-T46)*G46-(-0.3)*X46)/(G46-X46)</f>
        <v>-6.0465900263737479E-2</v>
      </c>
      <c r="AI46" s="3">
        <f>((S46+T46)*G46-(-0.3)*Y46)/(G46-Y46)</f>
        <v>4.2785690006624411E-2</v>
      </c>
      <c r="AJ46" s="3">
        <f t="shared" si="21"/>
        <v>1.18665</v>
      </c>
      <c r="AK46" s="3">
        <f t="shared" si="22"/>
        <v>0.49141834852127247</v>
      </c>
      <c r="AL46" s="3">
        <f t="shared" si="23"/>
        <v>2.0312648678039826</v>
      </c>
      <c r="AM46" s="3">
        <f t="shared" si="24"/>
        <v>95.213350000000005</v>
      </c>
      <c r="AN46" s="3">
        <f t="shared" si="25"/>
        <v>95.908581651478727</v>
      </c>
      <c r="AO46" s="3">
        <f t="shared" si="26"/>
        <v>94.368735132196022</v>
      </c>
      <c r="AP46" s="3">
        <f>((U46*F46)-(0.3*AJ46))/(F46-AJ46)</f>
        <v>0.8062315316077</v>
      </c>
      <c r="AQ46" s="3">
        <f>((U46*F46)-(0.3*AK46))/(F46-AK46)</f>
        <v>0.8025619102068835</v>
      </c>
      <c r="AR46" s="3">
        <f>((U46*F46)-(0.3*AL46))/(F46-AL46)</f>
        <v>0.8107623826098681</v>
      </c>
      <c r="AS46" s="3">
        <f>(((U46-V46)*F46)-(0.3*AK46))/(F46-AK46)</f>
        <v>0.74225448098205737</v>
      </c>
      <c r="AT46" s="3">
        <f>(((U46+V46)*F46)-(0.3*AL46))/(F46-AL46)</f>
        <v>0.87205386852305233</v>
      </c>
      <c r="AU46" s="3">
        <f>(S46*G46-(-0.3)*Z46)/(G46-Z46)</f>
        <v>-1.5300765818064422E-3</v>
      </c>
    </row>
    <row r="47" spans="1:47" x14ac:dyDescent="0.2">
      <c r="A47" t="s">
        <v>91</v>
      </c>
      <c r="B47" t="s">
        <v>92</v>
      </c>
      <c r="C47" s="4">
        <v>2209.9016000000001</v>
      </c>
      <c r="D47" s="3">
        <f t="shared" si="15"/>
        <v>441.49705882352947</v>
      </c>
      <c r="E47">
        <v>11.49</v>
      </c>
      <c r="F47">
        <v>72.5</v>
      </c>
      <c r="G47">
        <v>38.9</v>
      </c>
      <c r="H47">
        <v>14.3</v>
      </c>
      <c r="I47">
        <v>0.41599999999999998</v>
      </c>
      <c r="J47">
        <v>9.15</v>
      </c>
      <c r="K47" s="3">
        <v>0.39500000000000002</v>
      </c>
      <c r="L47" s="3">
        <v>0.31851515200000002</v>
      </c>
      <c r="M47" s="3">
        <v>6.5000000000000002E-2</v>
      </c>
      <c r="N47" s="3">
        <v>4.0932840580000001</v>
      </c>
      <c r="O47" s="3">
        <v>6.9612510370000003</v>
      </c>
      <c r="P47" s="3">
        <v>0.69989362700000002</v>
      </c>
      <c r="Q47" s="3">
        <v>0.84014171599999998</v>
      </c>
      <c r="R47">
        <v>-12.74</v>
      </c>
      <c r="S47" s="3"/>
      <c r="T47" s="3"/>
      <c r="W47" s="3">
        <f t="shared" si="16"/>
        <v>4.0754999999999999</v>
      </c>
      <c r="X47" s="3">
        <f t="shared" si="12"/>
        <v>2.6169000000000002</v>
      </c>
      <c r="Y47" s="3">
        <f t="shared" si="13"/>
        <v>5.5340999999999996</v>
      </c>
      <c r="Z47" s="3">
        <f t="shared" si="14"/>
        <v>5.2886999999999995</v>
      </c>
      <c r="AA47" s="3">
        <f t="shared" si="17"/>
        <v>34.8245</v>
      </c>
      <c r="AB47" s="3">
        <f t="shared" si="18"/>
        <v>36.283099999999997</v>
      </c>
      <c r="AC47" s="3">
        <f t="shared" si="19"/>
        <v>33.365899999999996</v>
      </c>
      <c r="AD47" s="3">
        <f t="shared" si="20"/>
        <v>33.6113</v>
      </c>
      <c r="AE47" s="3"/>
      <c r="AF47" s="3"/>
      <c r="AG47" s="3"/>
      <c r="AH47" s="3"/>
      <c r="AI47" s="3"/>
      <c r="AJ47" s="3">
        <f t="shared" si="21"/>
        <v>1.2352500000000002</v>
      </c>
      <c r="AK47" s="3">
        <f t="shared" si="22"/>
        <v>0.51154469726617102</v>
      </c>
      <c r="AL47" s="3">
        <f t="shared" si="23"/>
        <v>2.1144566030041458</v>
      </c>
      <c r="AM47" s="3">
        <f t="shared" si="24"/>
        <v>71.264750000000006</v>
      </c>
      <c r="AN47" s="3">
        <f t="shared" si="25"/>
        <v>71.988455302733826</v>
      </c>
      <c r="AO47" s="3">
        <f t="shared" si="26"/>
        <v>70.385543396995857</v>
      </c>
      <c r="AP47" s="3"/>
      <c r="AQ47" s="3"/>
      <c r="AR47" s="3"/>
      <c r="AS47" s="3"/>
      <c r="AT47" s="3"/>
      <c r="AU47" s="3"/>
    </row>
    <row r="48" spans="1:47" x14ac:dyDescent="0.2">
      <c r="A48" t="s">
        <v>93</v>
      </c>
      <c r="B48" t="s">
        <v>94</v>
      </c>
      <c r="C48" s="4">
        <v>2209.7492000000002</v>
      </c>
      <c r="D48" s="3">
        <f t="shared" si="15"/>
        <v>441.4705882352942</v>
      </c>
      <c r="E48">
        <v>9.34</v>
      </c>
      <c r="F48">
        <v>74.5</v>
      </c>
      <c r="G48">
        <v>35.6</v>
      </c>
      <c r="H48">
        <v>12.6</v>
      </c>
      <c r="I48">
        <v>0.33400000000000002</v>
      </c>
      <c r="J48">
        <v>8.77</v>
      </c>
      <c r="K48" s="3">
        <v>0.60499999999999998</v>
      </c>
      <c r="L48" s="3">
        <v>0.47308589499999998</v>
      </c>
      <c r="M48" s="3">
        <v>0.108</v>
      </c>
      <c r="N48" s="3">
        <v>5.8363289250000001</v>
      </c>
      <c r="O48" s="3">
        <v>9.9284055500000008</v>
      </c>
      <c r="P48" s="3">
        <v>0.70728175100000001</v>
      </c>
      <c r="Q48" s="3">
        <v>0.83112777999999998</v>
      </c>
      <c r="R48">
        <v>-15.64</v>
      </c>
      <c r="S48" s="3">
        <v>-3.2773796000000001E-2</v>
      </c>
      <c r="T48" s="3">
        <v>5.8671692999999997E-2</v>
      </c>
      <c r="U48">
        <v>0.74</v>
      </c>
      <c r="V48">
        <v>0.06</v>
      </c>
      <c r="W48" s="3">
        <f t="shared" si="16"/>
        <v>3.5909999999999997</v>
      </c>
      <c r="X48" s="3">
        <f t="shared" si="12"/>
        <v>2.3058000000000001</v>
      </c>
      <c r="Y48" s="3">
        <f t="shared" si="13"/>
        <v>4.876199999999999</v>
      </c>
      <c r="Z48" s="3">
        <f t="shared" si="14"/>
        <v>5.0690599999999995</v>
      </c>
      <c r="AA48" s="3">
        <f t="shared" si="17"/>
        <v>32.009</v>
      </c>
      <c r="AB48" s="3">
        <f t="shared" si="18"/>
        <v>33.294200000000004</v>
      </c>
      <c r="AC48" s="3">
        <f t="shared" si="19"/>
        <v>30.723800000000004</v>
      </c>
      <c r="AD48" s="3">
        <f t="shared" si="20"/>
        <v>30.530940000000001</v>
      </c>
      <c r="AE48" s="3">
        <f>(S48*G48-(-0.3)*W48)/(G48-W48)</f>
        <v>-2.7944371145615333E-3</v>
      </c>
      <c r="AF48" s="3">
        <f>(S48*G48-(-0.3)*X48)/(G48-X48)</f>
        <v>-1.4266963543199715E-2</v>
      </c>
      <c r="AG48" s="3">
        <f>(S48*G48-(-0.3)*Y48)/(G48-Y48)</f>
        <v>9.6378983849653866E-3</v>
      </c>
      <c r="AH48" s="3">
        <f>((S48-T48)*G48-(-0.3)*X48)/(G48-X48)</f>
        <v>-7.7001982579548378E-2</v>
      </c>
      <c r="AI48" s="3">
        <f>((S48+T48)*G48-(-0.3)*Y48)/(G48-Y48)</f>
        <v>7.7621424862809915E-2</v>
      </c>
      <c r="AJ48" s="3">
        <f t="shared" si="21"/>
        <v>1.1839500000000001</v>
      </c>
      <c r="AK48" s="3">
        <f t="shared" si="22"/>
        <v>0.49030021803544482</v>
      </c>
      <c r="AL48" s="3">
        <f t="shared" si="23"/>
        <v>2.0266431047373072</v>
      </c>
      <c r="AM48" s="3">
        <f t="shared" si="24"/>
        <v>73.316050000000004</v>
      </c>
      <c r="AN48" s="3">
        <f t="shared" si="25"/>
        <v>74.009699781964557</v>
      </c>
      <c r="AO48" s="3">
        <f t="shared" si="26"/>
        <v>72.473356895262697</v>
      </c>
      <c r="AP48" s="3">
        <f>((U48*F48)-(0.3*AJ48))/(F48-AJ48)</f>
        <v>0.7471053746076064</v>
      </c>
      <c r="AQ48" s="3">
        <f>((U48*F48)-(0.3*AK48))/(F48-AK48)</f>
        <v>0.74291491651190522</v>
      </c>
      <c r="AR48" s="3">
        <f>((U48*F48)-(0.3*AL48))/(F48-AL48)</f>
        <v>0.75230414878357454</v>
      </c>
      <c r="AS48" s="3">
        <f>(((U48-V48)*F48)-(0.3*AK48))/(F48-AK48)</f>
        <v>0.68251742789664538</v>
      </c>
      <c r="AT48" s="3">
        <f>(((U48+V48)*F48)-(0.3*AL48))/(F48-AL48)</f>
        <v>0.81398198725406201</v>
      </c>
      <c r="AU48" s="3">
        <f>(S48*G48-(-0.3)*Z48)/(G48-Z48)</f>
        <v>1.159384094954167E-2</v>
      </c>
    </row>
    <row r="49" spans="1:47" x14ac:dyDescent="0.2">
      <c r="A49" t="s">
        <v>95</v>
      </c>
      <c r="B49" t="s">
        <v>96</v>
      </c>
      <c r="C49" s="4">
        <v>2209.5841</v>
      </c>
      <c r="D49" s="3">
        <f t="shared" si="15"/>
        <v>441.44191176470594</v>
      </c>
      <c r="F49">
        <v>83</v>
      </c>
      <c r="G49">
        <v>37</v>
      </c>
      <c r="H49">
        <v>14.4</v>
      </c>
      <c r="I49">
        <v>0.38600000000000001</v>
      </c>
      <c r="J49">
        <v>8.84</v>
      </c>
      <c r="K49" s="3">
        <v>0.41799999999999998</v>
      </c>
      <c r="L49" s="3">
        <v>0.57804404899999995</v>
      </c>
      <c r="M49" s="3">
        <v>5.8999999999999997E-2</v>
      </c>
      <c r="N49" s="3">
        <v>4.7860933870000002</v>
      </c>
      <c r="O49" s="3">
        <v>7.7522633829999998</v>
      </c>
      <c r="P49" s="3">
        <v>0.75348156600000005</v>
      </c>
      <c r="Q49" s="3">
        <v>0.81936992200000003</v>
      </c>
      <c r="R49">
        <v>-15.76</v>
      </c>
      <c r="S49" s="3"/>
      <c r="T49" s="3"/>
      <c r="W49" s="3">
        <f t="shared" si="16"/>
        <v>4.1040000000000001</v>
      </c>
      <c r="X49" s="3">
        <f t="shared" si="12"/>
        <v>2.6352000000000002</v>
      </c>
      <c r="Y49" s="3">
        <f t="shared" si="13"/>
        <v>5.5727999999999991</v>
      </c>
      <c r="Z49" s="3">
        <f t="shared" si="14"/>
        <v>5.1095199999999998</v>
      </c>
      <c r="AA49" s="3">
        <f t="shared" si="17"/>
        <v>32.896000000000001</v>
      </c>
      <c r="AB49" s="3">
        <f t="shared" si="18"/>
        <v>34.364800000000002</v>
      </c>
      <c r="AC49" s="3">
        <f t="shared" si="19"/>
        <v>31.427199999999999</v>
      </c>
      <c r="AD49" s="3">
        <f t="shared" si="20"/>
        <v>31.89048</v>
      </c>
      <c r="AE49" s="3"/>
      <c r="AF49" s="3"/>
      <c r="AG49" s="3"/>
      <c r="AH49" s="3"/>
      <c r="AI49" s="3"/>
      <c r="AJ49" s="3">
        <f t="shared" si="21"/>
        <v>1.1934</v>
      </c>
      <c r="AK49" s="3">
        <f t="shared" si="22"/>
        <v>0.49421367473584177</v>
      </c>
      <c r="AL49" s="3">
        <f t="shared" si="23"/>
        <v>2.0428192754706722</v>
      </c>
      <c r="AM49" s="3">
        <f t="shared" si="24"/>
        <v>81.806600000000003</v>
      </c>
      <c r="AN49" s="3">
        <f t="shared" si="25"/>
        <v>82.505786325264154</v>
      </c>
      <c r="AO49" s="3">
        <f t="shared" si="26"/>
        <v>80.957180724529323</v>
      </c>
      <c r="AP49" s="3"/>
      <c r="AQ49" s="3"/>
      <c r="AR49" s="3"/>
      <c r="AS49" s="3"/>
      <c r="AT49" s="3"/>
      <c r="AU49" s="3"/>
    </row>
    <row r="50" spans="1:47" x14ac:dyDescent="0.2">
      <c r="A50" t="s">
        <v>97</v>
      </c>
      <c r="B50" t="s">
        <v>98</v>
      </c>
      <c r="C50" s="4">
        <v>2209.3681999999999</v>
      </c>
      <c r="D50" s="3">
        <f t="shared" si="15"/>
        <v>441.40441176470591</v>
      </c>
      <c r="E50">
        <v>10.220000000000001</v>
      </c>
      <c r="F50">
        <v>61.5</v>
      </c>
      <c r="G50">
        <v>32.9</v>
      </c>
      <c r="H50">
        <v>14.3</v>
      </c>
      <c r="I50">
        <v>0.35299999999999998</v>
      </c>
      <c r="J50">
        <v>9.02</v>
      </c>
      <c r="K50" s="3">
        <v>0.443</v>
      </c>
      <c r="L50" s="3">
        <v>0.374987931</v>
      </c>
      <c r="M50" s="3">
        <v>6.8000000000000005E-2</v>
      </c>
      <c r="N50" s="3">
        <v>4.7092774979999996</v>
      </c>
      <c r="O50" s="3">
        <v>8.6099026260000002</v>
      </c>
      <c r="P50" s="3">
        <v>0.64981979499999998</v>
      </c>
      <c r="Q50" s="3">
        <v>0.84171119900000002</v>
      </c>
      <c r="R50">
        <v>-16.13</v>
      </c>
      <c r="S50" s="3">
        <v>-5.6184111000000002E-2</v>
      </c>
      <c r="T50" s="3">
        <v>4.6748535000000001E-2</v>
      </c>
      <c r="U50">
        <v>0.71</v>
      </c>
      <c r="V50">
        <v>0.06</v>
      </c>
      <c r="W50" s="3">
        <f t="shared" si="16"/>
        <v>4.0754999999999999</v>
      </c>
      <c r="X50" s="3">
        <f t="shared" si="12"/>
        <v>2.6169000000000002</v>
      </c>
      <c r="Y50" s="3">
        <f t="shared" si="13"/>
        <v>5.5340999999999996</v>
      </c>
      <c r="Z50" s="3">
        <f t="shared" si="14"/>
        <v>5.2135599999999993</v>
      </c>
      <c r="AA50" s="3">
        <f t="shared" si="17"/>
        <v>28.8245</v>
      </c>
      <c r="AB50" s="3">
        <f t="shared" si="18"/>
        <v>30.283099999999997</v>
      </c>
      <c r="AC50" s="3">
        <f t="shared" si="19"/>
        <v>27.3659</v>
      </c>
      <c r="AD50" s="3">
        <f t="shared" si="20"/>
        <v>27.686439999999997</v>
      </c>
      <c r="AE50" s="3">
        <f>(S50*G50-(-0.3)*W50)/(G50-W50)</f>
        <v>-2.1710949084979791E-2</v>
      </c>
      <c r="AF50" s="3">
        <f>(S50*G50-(-0.3)*X50)/(G50-X50)</f>
        <v>-3.5114874365570238E-2</v>
      </c>
      <c r="AG50" s="3">
        <f>(S50*G50-(-0.3)*Y50)/(G50-Y50)</f>
        <v>-6.8781677891098089E-3</v>
      </c>
      <c r="AH50" s="3">
        <f>((S50-T50)*G50-(-0.3)*X50)/(G50-X50)</f>
        <v>-8.5903162272026309E-2</v>
      </c>
      <c r="AI50" s="3">
        <f>((S50+T50)*G50-(-0.3)*Y50)/(G50-Y50)</f>
        <v>4.9324142440043996E-2</v>
      </c>
      <c r="AJ50" s="3">
        <f t="shared" si="21"/>
        <v>1.2177</v>
      </c>
      <c r="AK50" s="3">
        <f t="shared" si="22"/>
        <v>0.50427684910829096</v>
      </c>
      <c r="AL50" s="3">
        <f t="shared" si="23"/>
        <v>2.0844151430707538</v>
      </c>
      <c r="AM50" s="3">
        <f t="shared" si="24"/>
        <v>60.282299999999999</v>
      </c>
      <c r="AN50" s="3">
        <f t="shared" si="25"/>
        <v>60.995723150891706</v>
      </c>
      <c r="AO50" s="3">
        <f t="shared" si="26"/>
        <v>59.415584856929243</v>
      </c>
      <c r="AP50" s="3">
        <f>((U50*F50)-(0.3*AJ50))/(F50-AJ50)</f>
        <v>0.71828198326872061</v>
      </c>
      <c r="AQ50" s="3">
        <f>((U50*F50)-(0.3*AK50))/(F50-AK50)</f>
        <v>0.71338963942804534</v>
      </c>
      <c r="AR50" s="3">
        <f>((U50*F50)-(0.3*AL50))/(F50-AL50)</f>
        <v>0.72438360340501373</v>
      </c>
      <c r="AS50" s="3">
        <f>(((U50-V50)*F50)-(0.3*AK50))/(F50-AK50)</f>
        <v>0.65289359463369712</v>
      </c>
      <c r="AT50" s="3">
        <f>(((U50+V50)*F50)-(0.3*AL50))/(F50-AL50)</f>
        <v>0.78648852097647926</v>
      </c>
      <c r="AU50" s="3">
        <f>(S50*G50-(-0.3)*Z50)/(G50-Z50)</f>
        <v>-1.027178835198748E-2</v>
      </c>
    </row>
    <row r="51" spans="1:47" x14ac:dyDescent="0.2">
      <c r="A51" t="s">
        <v>99</v>
      </c>
      <c r="B51" t="s">
        <v>100</v>
      </c>
      <c r="C51" s="4">
        <v>2208.9618</v>
      </c>
      <c r="D51" s="3">
        <f t="shared" si="15"/>
        <v>441.3338235294118</v>
      </c>
      <c r="E51">
        <v>9.44</v>
      </c>
      <c r="F51">
        <v>88.6</v>
      </c>
      <c r="G51">
        <v>33.6</v>
      </c>
      <c r="H51">
        <v>13.6</v>
      </c>
      <c r="I51">
        <v>0.38900000000000001</v>
      </c>
      <c r="J51">
        <v>9.24</v>
      </c>
      <c r="K51" s="3">
        <v>0.54300000000000004</v>
      </c>
      <c r="L51" s="3">
        <v>0.51226300800000002</v>
      </c>
      <c r="M51" s="3">
        <v>0.122</v>
      </c>
      <c r="N51" s="3">
        <v>5.8614091899999998</v>
      </c>
      <c r="O51" s="3">
        <v>9.9262398659999995</v>
      </c>
      <c r="P51" s="3">
        <v>0.70905302999999997</v>
      </c>
      <c r="Q51" s="3">
        <v>0.83279586100000003</v>
      </c>
      <c r="R51">
        <v>-12.62</v>
      </c>
      <c r="S51" s="3"/>
      <c r="T51" s="3"/>
      <c r="W51" s="3">
        <f t="shared" si="16"/>
        <v>3.8759999999999994</v>
      </c>
      <c r="X51" s="3">
        <f t="shared" si="12"/>
        <v>2.4887999999999999</v>
      </c>
      <c r="Y51" s="3">
        <f t="shared" si="13"/>
        <v>5.2631999999999994</v>
      </c>
      <c r="Z51" s="3">
        <f t="shared" si="14"/>
        <v>5.3407200000000001</v>
      </c>
      <c r="AA51" s="3">
        <f t="shared" si="17"/>
        <v>29.724000000000004</v>
      </c>
      <c r="AB51" s="3">
        <f t="shared" si="18"/>
        <v>31.1112</v>
      </c>
      <c r="AC51" s="3">
        <f t="shared" si="19"/>
        <v>28.336800000000004</v>
      </c>
      <c r="AD51" s="3">
        <f t="shared" si="20"/>
        <v>28.25928</v>
      </c>
      <c r="AE51" s="3"/>
      <c r="AF51" s="3"/>
      <c r="AG51" s="3"/>
      <c r="AH51" s="3"/>
      <c r="AI51" s="3"/>
      <c r="AJ51" s="3">
        <f t="shared" si="21"/>
        <v>1.2474000000000001</v>
      </c>
      <c r="AK51" s="3">
        <f t="shared" si="22"/>
        <v>0.51657628445239567</v>
      </c>
      <c r="AL51" s="3">
        <f t="shared" si="23"/>
        <v>2.1352545368041871</v>
      </c>
      <c r="AM51" s="3">
        <f t="shared" si="24"/>
        <v>87.352599999999995</v>
      </c>
      <c r="AN51" s="3">
        <f t="shared" si="25"/>
        <v>88.083423715547596</v>
      </c>
      <c r="AO51" s="3">
        <f t="shared" si="26"/>
        <v>86.464745463195811</v>
      </c>
      <c r="AP51" s="3"/>
      <c r="AQ51" s="3"/>
      <c r="AR51" s="3"/>
      <c r="AS51" s="3"/>
      <c r="AT51" s="3"/>
      <c r="AU51" s="3"/>
    </row>
    <row r="52" spans="1:47" x14ac:dyDescent="0.2">
      <c r="A52" t="s">
        <v>101</v>
      </c>
      <c r="B52" t="s">
        <v>102</v>
      </c>
      <c r="C52" s="4">
        <v>2208.7078000000001</v>
      </c>
      <c r="D52" s="3">
        <f t="shared" si="15"/>
        <v>441.28970588235302</v>
      </c>
      <c r="E52">
        <v>9.56</v>
      </c>
      <c r="F52">
        <v>114</v>
      </c>
      <c r="G52">
        <v>35.9</v>
      </c>
      <c r="H52">
        <v>13.4</v>
      </c>
      <c r="I52">
        <v>0.38700000000000001</v>
      </c>
      <c r="J52">
        <v>8.93</v>
      </c>
      <c r="K52" s="3">
        <v>0.373</v>
      </c>
      <c r="L52" s="3">
        <v>0.41688648499999997</v>
      </c>
      <c r="M52" s="3">
        <v>0.106</v>
      </c>
      <c r="N52" s="3">
        <v>6.1376317330000001</v>
      </c>
      <c r="O52" s="3">
        <v>8.4131842960000007</v>
      </c>
      <c r="P52" s="3">
        <v>0.83607020300000001</v>
      </c>
      <c r="Q52" s="3">
        <v>0.87256477899999996</v>
      </c>
      <c r="R52">
        <v>-13.79</v>
      </c>
      <c r="S52" s="3">
        <v>-9.4561147999999998E-2</v>
      </c>
      <c r="T52" s="3">
        <v>5.7704296000000002E-2</v>
      </c>
      <c r="U52">
        <v>0.89</v>
      </c>
      <c r="V52">
        <v>0.06</v>
      </c>
      <c r="W52" s="3">
        <f t="shared" si="16"/>
        <v>3.819</v>
      </c>
      <c r="X52" s="3">
        <f t="shared" si="12"/>
        <v>2.4521999999999999</v>
      </c>
      <c r="Y52" s="3">
        <f t="shared" si="13"/>
        <v>5.1857999999999995</v>
      </c>
      <c r="Z52" s="3">
        <f t="shared" si="14"/>
        <v>5.1615399999999996</v>
      </c>
      <c r="AA52" s="3">
        <f t="shared" si="17"/>
        <v>32.080999999999996</v>
      </c>
      <c r="AB52" s="3">
        <f t="shared" si="18"/>
        <v>33.447800000000001</v>
      </c>
      <c r="AC52" s="3">
        <f t="shared" si="19"/>
        <v>30.714199999999998</v>
      </c>
      <c r="AD52" s="3">
        <f t="shared" si="20"/>
        <v>30.73846</v>
      </c>
      <c r="AE52" s="3">
        <f>(S52*G52-(-0.3)*W52)/(G52-W52)</f>
        <v>-7.0105209101960664E-2</v>
      </c>
      <c r="AF52" s="3">
        <f>(S52*G52-(-0.3)*X52)/(G52-X52)</f>
        <v>-7.9499554924389648E-2</v>
      </c>
      <c r="AG52" s="3">
        <f>(S52*G52-(-0.3)*Y52)/(G52-Y52)</f>
        <v>-5.9874755429084915E-2</v>
      </c>
      <c r="AH52" s="3">
        <f>((S52-T52)*G52-(-0.3)*X52)/(G52-X52)</f>
        <v>-0.14143439746709796</v>
      </c>
      <c r="AI52" s="3">
        <f>((S52+T52)*G52-(-0.3)*Y52)/(G52-Y52)</f>
        <v>7.5723610968216684E-3</v>
      </c>
      <c r="AJ52" s="3">
        <f t="shared" si="21"/>
        <v>1.2055500000000001</v>
      </c>
      <c r="AK52" s="3">
        <f t="shared" si="22"/>
        <v>0.49924526192206636</v>
      </c>
      <c r="AL52" s="3">
        <f t="shared" si="23"/>
        <v>2.063617209270713</v>
      </c>
      <c r="AM52" s="3">
        <f t="shared" si="24"/>
        <v>112.79445</v>
      </c>
      <c r="AN52" s="3">
        <f t="shared" si="25"/>
        <v>113.50075473807793</v>
      </c>
      <c r="AO52" s="3">
        <f t="shared" si="26"/>
        <v>111.93638279072928</v>
      </c>
      <c r="AP52" s="3">
        <f>((U52*F52)-(0.3*AJ52))/(F52-AJ52)</f>
        <v>0.89630593526543201</v>
      </c>
      <c r="AQ52" s="3">
        <f>((U52*F52)-(0.3*AK52))/(F52-AK52)</f>
        <v>0.89259517837756908</v>
      </c>
      <c r="AR52" s="3">
        <f>((U52*F52)-(0.3*AL52))/(F52-AL52)</f>
        <v>0.90087701892016625</v>
      </c>
      <c r="AS52" s="3">
        <f>(((U52-V52)*F52)-(0.3*AK52))/(F52-AK52)</f>
        <v>0.8323312619323926</v>
      </c>
      <c r="AT52" s="3">
        <f>(((U52+V52)*F52)-(0.3*AL52))/(F52-AL52)</f>
        <v>0.96198315643747112</v>
      </c>
      <c r="AU52" s="3">
        <f>(S52*G52-(-0.3)*Z52)/(G52-Z52)</f>
        <v>-6.0064271703917503E-2</v>
      </c>
    </row>
    <row r="53" spans="1:47" x14ac:dyDescent="0.2">
      <c r="A53" t="s">
        <v>103</v>
      </c>
      <c r="B53" t="s">
        <v>104</v>
      </c>
      <c r="C53" s="4">
        <v>2208.4537999999998</v>
      </c>
      <c r="D53" s="3">
        <f t="shared" si="15"/>
        <v>441.24558823529412</v>
      </c>
      <c r="F53">
        <v>61.9</v>
      </c>
      <c r="G53">
        <v>31.1</v>
      </c>
      <c r="H53">
        <v>13.3</v>
      </c>
      <c r="I53">
        <v>0.39500000000000002</v>
      </c>
      <c r="J53">
        <v>9.43</v>
      </c>
      <c r="K53" s="3">
        <v>0.34699999999999998</v>
      </c>
      <c r="L53" s="3">
        <v>0.16415702700000001</v>
      </c>
      <c r="M53" s="3">
        <v>0.22900000000000001</v>
      </c>
      <c r="N53" s="3">
        <v>5.1282098090000003</v>
      </c>
      <c r="O53" s="3">
        <v>8.5759890700000003</v>
      </c>
      <c r="P53" s="3">
        <v>0.68427885399999999</v>
      </c>
      <c r="Q53" s="3">
        <v>0.87387325299999996</v>
      </c>
      <c r="R53">
        <v>-13.08</v>
      </c>
      <c r="S53" s="3">
        <v>-0.19154001100000001</v>
      </c>
      <c r="T53" s="3">
        <v>4.1566440000000003E-2</v>
      </c>
      <c r="U53">
        <v>0.9</v>
      </c>
      <c r="V53">
        <v>0.06</v>
      </c>
      <c r="W53" s="3">
        <f t="shared" si="16"/>
        <v>3.7904999999999998</v>
      </c>
      <c r="X53" s="3">
        <f t="shared" si="12"/>
        <v>2.4339</v>
      </c>
      <c r="Y53" s="3">
        <f t="shared" si="13"/>
        <v>5.1471</v>
      </c>
      <c r="Z53" s="3">
        <f t="shared" si="14"/>
        <v>5.4505399999999993</v>
      </c>
      <c r="AA53" s="3">
        <f t="shared" si="17"/>
        <v>27.3095</v>
      </c>
      <c r="AB53" s="3">
        <f t="shared" si="18"/>
        <v>28.6661</v>
      </c>
      <c r="AC53" s="3">
        <f t="shared" si="19"/>
        <v>25.9529</v>
      </c>
      <c r="AD53" s="3">
        <f t="shared" si="20"/>
        <v>25.649460000000001</v>
      </c>
      <c r="AE53" s="3">
        <f>(S53*G53-(-0.3)*W53)/(G53-W53)</f>
        <v>-0.17648599725736469</v>
      </c>
      <c r="AF53" s="3">
        <f>(S53*G53-(-0.3)*X53)/(G53-X53)</f>
        <v>-0.18233119755041671</v>
      </c>
      <c r="AG53" s="3">
        <f>(S53*G53-(-0.3)*Y53)/(G53-Y53)</f>
        <v>-0.17002972084429874</v>
      </c>
      <c r="AH53" s="3">
        <f>((S53-T53)*G53-(-0.3)*X53)/(G53-X53)</f>
        <v>-0.22742684306899091</v>
      </c>
      <c r="AI53" s="3">
        <f>((S53+T53)*G53-(-0.3)*Y53)/(G53-Y53)</f>
        <v>-0.12021963087362106</v>
      </c>
      <c r="AJ53" s="3">
        <f t="shared" si="21"/>
        <v>1.27305</v>
      </c>
      <c r="AK53" s="3">
        <f t="shared" si="22"/>
        <v>0.5271985240677588</v>
      </c>
      <c r="AL53" s="3">
        <f t="shared" si="23"/>
        <v>2.1791612859376062</v>
      </c>
      <c r="AM53" s="3">
        <f t="shared" si="24"/>
        <v>60.626950000000001</v>
      </c>
      <c r="AN53" s="3">
        <f t="shared" si="25"/>
        <v>61.372801475932242</v>
      </c>
      <c r="AO53" s="3">
        <f t="shared" si="26"/>
        <v>59.720838714062396</v>
      </c>
      <c r="AP53" s="3">
        <f>((U53*F53)-(0.3*AJ53))/(F53-AJ53)</f>
        <v>0.91259885249051786</v>
      </c>
      <c r="AQ53" s="3">
        <f>((U53*F53)-(0.3*AK53))/(F53-AK53)</f>
        <v>0.90515406021614797</v>
      </c>
      <c r="AR53" s="3">
        <f>((U53*F53)-(0.3*AL53))/(F53-AL53)</f>
        <v>0.9218934763763571</v>
      </c>
      <c r="AS53" s="3">
        <f>(((U53-V53)*F53)-(0.3*AK53))/(F53-AK53)</f>
        <v>0.84463865419453321</v>
      </c>
      <c r="AT53" s="3">
        <f>(((U53+V53)*F53)-(0.3*AL53))/(F53-AL53)</f>
        <v>0.98408282401399283</v>
      </c>
      <c r="AU53" s="3">
        <f>(S53*G53-(-0.3)*Z53)/(G53-Z53)</f>
        <v>-0.16849213753817821</v>
      </c>
    </row>
    <row r="54" spans="1:47" x14ac:dyDescent="0.2">
      <c r="A54" t="s">
        <v>105</v>
      </c>
      <c r="B54" t="s">
        <v>106</v>
      </c>
      <c r="C54" s="4">
        <v>2207.9077000000002</v>
      </c>
      <c r="D54" s="3">
        <f t="shared" si="15"/>
        <v>441.15073529411774</v>
      </c>
      <c r="E54">
        <v>4.8099999999999996</v>
      </c>
      <c r="F54">
        <v>26.4</v>
      </c>
      <c r="G54">
        <v>20.3</v>
      </c>
      <c r="H54">
        <v>10.8</v>
      </c>
      <c r="I54">
        <v>0.48499999999999999</v>
      </c>
      <c r="J54">
        <v>10.91</v>
      </c>
      <c r="K54" s="3">
        <v>0.43</v>
      </c>
      <c r="L54" s="3">
        <v>0.273782733</v>
      </c>
      <c r="M54" s="3">
        <v>9.4E-2</v>
      </c>
      <c r="N54" s="3">
        <v>3.2009715050000001</v>
      </c>
      <c r="O54" s="3">
        <v>6.0406040680000004</v>
      </c>
      <c r="P54" s="3">
        <v>0.66192407600000003</v>
      </c>
      <c r="Q54" s="3">
        <v>0.80055884399999999</v>
      </c>
      <c r="R54">
        <v>-14.58</v>
      </c>
      <c r="S54" s="3">
        <v>-8.6319346000000005E-2</v>
      </c>
      <c r="T54" s="3">
        <v>4.3356416000000002E-2</v>
      </c>
      <c r="U54">
        <v>0.68</v>
      </c>
      <c r="V54">
        <v>0.04</v>
      </c>
      <c r="W54" s="3">
        <f t="shared" si="16"/>
        <v>3.0779999999999998</v>
      </c>
      <c r="X54" s="3">
        <f t="shared" si="12"/>
        <v>1.9764000000000002</v>
      </c>
      <c r="Y54" s="3">
        <f t="shared" si="13"/>
        <v>4.1795999999999998</v>
      </c>
      <c r="Z54" s="3">
        <f t="shared" si="14"/>
        <v>6.3059799999999999</v>
      </c>
      <c r="AA54" s="3">
        <f t="shared" si="17"/>
        <v>17.222000000000001</v>
      </c>
      <c r="AB54" s="3">
        <f t="shared" si="18"/>
        <v>18.323599999999999</v>
      </c>
      <c r="AC54" s="3">
        <f t="shared" si="19"/>
        <v>16.1204</v>
      </c>
      <c r="AD54" s="3">
        <f t="shared" si="20"/>
        <v>13.994020000000001</v>
      </c>
      <c r="AE54" s="3">
        <f>(S54*G54-(-0.3)*W54)/(G54-W54)</f>
        <v>-4.8129295308326575E-2</v>
      </c>
      <c r="AF54" s="3">
        <f>(S54*G54-(-0.3)*X54)/(G54-X54)</f>
        <v>-6.327155819817068E-2</v>
      </c>
      <c r="AG54" s="3">
        <f>(S54*G54-(-0.3)*Y54)/(G54-Y54)</f>
        <v>-3.0917515930125827E-2</v>
      </c>
      <c r="AH54" s="3">
        <f>((S54-T54)*G54-(-0.3)*X54)/(G54-X54)</f>
        <v>-0.11130443627889718</v>
      </c>
      <c r="AI54" s="3">
        <f>((S54+T54)*G54-(-0.3)*Y54)/(G54-Y54)</f>
        <v>2.3680089886107029E-2</v>
      </c>
      <c r="AJ54" s="3">
        <f t="shared" si="21"/>
        <v>1.4728500000000002</v>
      </c>
      <c r="AK54" s="3">
        <f t="shared" si="22"/>
        <v>0.60994018001900829</v>
      </c>
      <c r="AL54" s="3">
        <f t="shared" si="23"/>
        <v>2.5211717528716102</v>
      </c>
      <c r="AM54" s="3">
        <f t="shared" si="24"/>
        <v>24.927149999999997</v>
      </c>
      <c r="AN54" s="3">
        <f t="shared" si="25"/>
        <v>25.790059819980989</v>
      </c>
      <c r="AO54" s="3">
        <f t="shared" si="26"/>
        <v>23.878828247128389</v>
      </c>
      <c r="AP54" s="3">
        <f>((U54*F54)-(0.3*AJ54))/(F54-AJ54)</f>
        <v>0.70245274730564877</v>
      </c>
      <c r="AQ54" s="3">
        <f>((U54*F54)-(0.3*AK54))/(F54-AK54)</f>
        <v>0.68898707758047373</v>
      </c>
      <c r="AR54" s="3">
        <f>((U54*F54)-(0.3*AL54))/(F54-AL54)</f>
        <v>0.72012111717443361</v>
      </c>
      <c r="AS54" s="3">
        <f>(((U54-V54)*F54)-(0.3*AK54))/(F54-AK54)</f>
        <v>0.648041069414108</v>
      </c>
      <c r="AT54" s="3">
        <f>(((U54+V54)*F54)-(0.3*AL54))/(F54-AL54)</f>
        <v>0.76434439266647936</v>
      </c>
      <c r="AU54" s="3">
        <f>(S54*G54-(-0.3)*Z54)/(G54-Z54)</f>
        <v>9.9693494935693735E-3</v>
      </c>
    </row>
    <row r="55" spans="1:47" x14ac:dyDescent="0.2">
      <c r="A55" t="s">
        <v>107</v>
      </c>
      <c r="B55" t="s">
        <v>108</v>
      </c>
      <c r="C55" s="4">
        <v>2207.5394000000001</v>
      </c>
      <c r="D55" s="3">
        <f t="shared" si="15"/>
        <v>441.08676470588239</v>
      </c>
      <c r="E55">
        <v>4.55</v>
      </c>
      <c r="F55">
        <v>26.3</v>
      </c>
      <c r="G55">
        <v>15.7</v>
      </c>
      <c r="H55">
        <v>8.9</v>
      </c>
      <c r="I55">
        <v>0.42599999999999999</v>
      </c>
      <c r="J55">
        <v>9.7799999999999994</v>
      </c>
      <c r="K55" s="3">
        <v>0.42399999999999999</v>
      </c>
      <c r="L55" s="3">
        <v>8.3505741999999994E-2</v>
      </c>
      <c r="M55" s="3">
        <v>0.10894580199999999</v>
      </c>
      <c r="N55" s="3">
        <v>3.3162622210000001</v>
      </c>
      <c r="O55" s="3">
        <v>7.2625599149999998</v>
      </c>
      <c r="P55" s="3">
        <v>0.54150710800000001</v>
      </c>
      <c r="Q55" s="3">
        <v>0.84324732800000002</v>
      </c>
      <c r="R55">
        <v>-14.55</v>
      </c>
      <c r="S55" s="3"/>
      <c r="T55" s="3"/>
      <c r="W55" s="3">
        <f t="shared" si="16"/>
        <v>2.5364999999999998</v>
      </c>
      <c r="X55" s="3">
        <f t="shared" si="12"/>
        <v>1.6287</v>
      </c>
      <c r="Y55" s="3">
        <f t="shared" si="13"/>
        <v>3.4442999999999997</v>
      </c>
      <c r="Z55" s="3">
        <f t="shared" si="14"/>
        <v>5.6528399999999994</v>
      </c>
      <c r="AA55" s="3">
        <f t="shared" si="17"/>
        <v>13.163499999999999</v>
      </c>
      <c r="AB55" s="3">
        <f t="shared" si="18"/>
        <v>14.071299999999999</v>
      </c>
      <c r="AC55" s="3">
        <f t="shared" si="19"/>
        <v>12.255699999999999</v>
      </c>
      <c r="AD55" s="3">
        <f t="shared" si="20"/>
        <v>10.04716</v>
      </c>
      <c r="AE55" s="3"/>
      <c r="AF55" s="3"/>
      <c r="AG55" s="3"/>
      <c r="AH55" s="3"/>
      <c r="AI55" s="3"/>
      <c r="AJ55" s="3">
        <f t="shared" si="21"/>
        <v>1.3203</v>
      </c>
      <c r="AK55" s="3">
        <f t="shared" si="22"/>
        <v>0.54676580756974347</v>
      </c>
      <c r="AL55" s="3">
        <f t="shared" si="23"/>
        <v>2.2600421396044315</v>
      </c>
      <c r="AM55" s="3">
        <f t="shared" si="24"/>
        <v>24.979700000000001</v>
      </c>
      <c r="AN55" s="3">
        <f t="shared" si="25"/>
        <v>25.753234192430256</v>
      </c>
      <c r="AO55" s="3">
        <f t="shared" si="26"/>
        <v>24.039957860395567</v>
      </c>
      <c r="AP55" s="3"/>
      <c r="AQ55" s="3"/>
      <c r="AR55" s="3"/>
      <c r="AS55" s="3"/>
      <c r="AT55" s="3"/>
      <c r="AU55" s="3"/>
    </row>
    <row r="56" spans="1:47" x14ac:dyDescent="0.2">
      <c r="A56" t="s">
        <v>109</v>
      </c>
      <c r="B56" t="s">
        <v>110</v>
      </c>
      <c r="C56" s="4">
        <v>2207.1583999999998</v>
      </c>
      <c r="D56" s="3">
        <f t="shared" si="15"/>
        <v>441.0205882352941</v>
      </c>
      <c r="E56">
        <v>4.92</v>
      </c>
      <c r="F56">
        <v>60.5</v>
      </c>
      <c r="G56">
        <v>17.8</v>
      </c>
      <c r="H56">
        <v>12</v>
      </c>
      <c r="I56">
        <v>0.44</v>
      </c>
      <c r="J56">
        <v>10.09</v>
      </c>
      <c r="K56" s="3">
        <v>0.69399999999999995</v>
      </c>
      <c r="L56" s="3">
        <v>0.27619195600000002</v>
      </c>
      <c r="M56" s="3">
        <v>0.19495796400000001</v>
      </c>
      <c r="N56" s="3">
        <v>4.8352705819999997</v>
      </c>
      <c r="O56" s="3">
        <v>8.5413268319999993</v>
      </c>
      <c r="P56" s="3">
        <v>0.70254527600000005</v>
      </c>
      <c r="Q56" s="3">
        <v>0.80578860900000004</v>
      </c>
      <c r="R56">
        <v>-12.74</v>
      </c>
      <c r="S56" s="3"/>
      <c r="T56" s="3"/>
      <c r="W56" s="3">
        <f t="shared" si="16"/>
        <v>3.42</v>
      </c>
      <c r="X56" s="3">
        <f t="shared" si="12"/>
        <v>2.1959999999999997</v>
      </c>
      <c r="Y56" s="3">
        <f t="shared" si="13"/>
        <v>4.6439999999999992</v>
      </c>
      <c r="Z56" s="3">
        <f t="shared" si="14"/>
        <v>5.8320199999999991</v>
      </c>
      <c r="AA56" s="3">
        <f t="shared" si="17"/>
        <v>14.38</v>
      </c>
      <c r="AB56" s="3">
        <f t="shared" si="18"/>
        <v>15.604000000000001</v>
      </c>
      <c r="AC56" s="3">
        <f t="shared" si="19"/>
        <v>13.156000000000002</v>
      </c>
      <c r="AD56" s="3">
        <f t="shared" si="20"/>
        <v>11.967980000000001</v>
      </c>
      <c r="AE56" s="3"/>
      <c r="AF56" s="3"/>
      <c r="AG56" s="3"/>
      <c r="AH56" s="3"/>
      <c r="AI56" s="3"/>
      <c r="AJ56" s="3">
        <f t="shared" si="21"/>
        <v>1.36215</v>
      </c>
      <c r="AK56" s="3">
        <f t="shared" si="22"/>
        <v>0.56409683010007272</v>
      </c>
      <c r="AL56" s="3">
        <f t="shared" si="23"/>
        <v>2.3316794671379055</v>
      </c>
      <c r="AM56" s="3">
        <f t="shared" si="24"/>
        <v>59.13785</v>
      </c>
      <c r="AN56" s="3">
        <f t="shared" si="25"/>
        <v>59.93590316989993</v>
      </c>
      <c r="AO56" s="3">
        <f t="shared" si="26"/>
        <v>58.168320532862097</v>
      </c>
      <c r="AP56" s="3"/>
      <c r="AQ56" s="3"/>
      <c r="AR56" s="3"/>
      <c r="AS56" s="3"/>
      <c r="AT56" s="3"/>
      <c r="AU56" s="3"/>
    </row>
    <row r="57" spans="1:47" x14ac:dyDescent="0.2">
      <c r="A57" t="s">
        <v>111</v>
      </c>
      <c r="B57" t="s">
        <v>112</v>
      </c>
      <c r="C57" s="4">
        <v>2206.8281999999999</v>
      </c>
      <c r="D57" s="3">
        <f t="shared" si="15"/>
        <v>440.96323529411768</v>
      </c>
      <c r="E57">
        <v>3.74</v>
      </c>
      <c r="F57">
        <v>37.799999999999997</v>
      </c>
      <c r="G57">
        <v>15</v>
      </c>
      <c r="H57">
        <v>11.6</v>
      </c>
      <c r="I57">
        <v>0.46800000000000003</v>
      </c>
      <c r="J57">
        <v>10.72</v>
      </c>
      <c r="K57" s="3">
        <v>0.61</v>
      </c>
      <c r="L57" s="3">
        <v>0.21276667099999999</v>
      </c>
      <c r="M57" s="3">
        <v>9.4044551000000004E-2</v>
      </c>
      <c r="N57" s="3">
        <v>3.6380058800000001</v>
      </c>
      <c r="O57" s="3">
        <v>7.0767211049999998</v>
      </c>
      <c r="P57" s="3">
        <v>0.64361656099999998</v>
      </c>
      <c r="Q57" s="3">
        <v>0.79873755800000001</v>
      </c>
      <c r="R57">
        <v>-15.5</v>
      </c>
      <c r="S57" s="3">
        <v>-6.0475109999999999E-2</v>
      </c>
      <c r="T57" s="3">
        <v>5.3182594999999999E-2</v>
      </c>
      <c r="U57">
        <v>0.61</v>
      </c>
      <c r="V57">
        <v>0.06</v>
      </c>
      <c r="W57" s="3">
        <f t="shared" si="16"/>
        <v>3.3059999999999996</v>
      </c>
      <c r="X57" s="3">
        <f t="shared" si="12"/>
        <v>2.1227999999999998</v>
      </c>
      <c r="Y57" s="3">
        <f t="shared" si="13"/>
        <v>4.4891999999999994</v>
      </c>
      <c r="Z57" s="3">
        <f t="shared" si="14"/>
        <v>6.1961599999999999</v>
      </c>
      <c r="AA57" s="3">
        <f t="shared" si="17"/>
        <v>11.694000000000001</v>
      </c>
      <c r="AB57" s="3">
        <f t="shared" si="18"/>
        <v>12.8772</v>
      </c>
      <c r="AC57" s="3">
        <f t="shared" si="19"/>
        <v>10.5108</v>
      </c>
      <c r="AD57" s="3">
        <f t="shared" si="20"/>
        <v>8.803840000000001</v>
      </c>
      <c r="AE57" s="3">
        <f>(S57*G57-(-0.3)*W57)/(G57-W57)</f>
        <v>7.240751667521794E-3</v>
      </c>
      <c r="AF57" s="3">
        <f>(S57*G57-(-0.3)*X57)/(G57-X57)</f>
        <v>-2.0989551299972039E-2</v>
      </c>
      <c r="AG57" s="3">
        <f>(S57*G57-(-0.3)*Y57)/(G57-Y57)</f>
        <v>4.182682098413059E-2</v>
      </c>
      <c r="AH57" s="3">
        <f>((S57-T57)*G57-(-0.3)*X57)/(G57-X57)</f>
        <v>-8.2939270571242202E-2</v>
      </c>
      <c r="AI57" s="3">
        <f>((S57+T57)*G57-(-0.3)*Y57)/(G57-Y57)</f>
        <v>0.11772389114054115</v>
      </c>
      <c r="AJ57" s="3">
        <f t="shared" si="21"/>
        <v>1.4472000000000003</v>
      </c>
      <c r="AK57" s="3">
        <f t="shared" si="22"/>
        <v>0.59931794040364528</v>
      </c>
      <c r="AL57" s="3">
        <f t="shared" si="23"/>
        <v>2.4772650037381911</v>
      </c>
      <c r="AM57" s="3">
        <f t="shared" si="24"/>
        <v>36.352799999999995</v>
      </c>
      <c r="AN57" s="3">
        <f t="shared" si="25"/>
        <v>37.200682059596353</v>
      </c>
      <c r="AO57" s="3">
        <f t="shared" si="26"/>
        <v>35.322734996261808</v>
      </c>
      <c r="AP57" s="3">
        <f>((U57*F57)-(0.3*AJ57))/(F57-AJ57)</f>
        <v>0.62234105763517533</v>
      </c>
      <c r="AQ57" s="3">
        <f>((U57*F57)-(0.3*AK57))/(F57-AK57)</f>
        <v>0.61499422460124498</v>
      </c>
      <c r="AR57" s="3">
        <f>((U57*F57)-(0.3*AL57))/(F57-AL57)</f>
        <v>0.6317410161257363</v>
      </c>
      <c r="AS57" s="3">
        <f>(((U57-V57)*F57)-(0.3*AK57))/(F57-AK57)</f>
        <v>0.55402760048487509</v>
      </c>
      <c r="AT57" s="3">
        <f>(((U57+V57)*F57)-(0.3*AL57))/(F57-AL57)</f>
        <v>0.6959489547307175</v>
      </c>
      <c r="AU57" s="3">
        <f>(S57*G57-(-0.3)*Z57)/(G57-Z57)</f>
        <v>0.10810298119911309</v>
      </c>
    </row>
    <row r="58" spans="1:47" x14ac:dyDescent="0.2">
      <c r="A58" t="s">
        <v>113</v>
      </c>
      <c r="B58" t="s">
        <v>114</v>
      </c>
      <c r="C58" s="4">
        <v>2206.6504</v>
      </c>
      <c r="D58" s="3">
        <f t="shared" si="15"/>
        <v>440.93235294117653</v>
      </c>
      <c r="E58">
        <v>3.25</v>
      </c>
      <c r="F58">
        <v>32.6</v>
      </c>
      <c r="G58">
        <v>13.3</v>
      </c>
      <c r="H58">
        <v>12</v>
      </c>
      <c r="I58">
        <v>0.48599999999999999</v>
      </c>
      <c r="J58">
        <v>10.51</v>
      </c>
      <c r="K58" s="3">
        <v>0.61899999999999999</v>
      </c>
      <c r="L58" s="3">
        <v>0.10749835000000001</v>
      </c>
      <c r="M58" s="3">
        <v>0.18807264100000001</v>
      </c>
      <c r="N58" s="3">
        <v>2.8261369589999998</v>
      </c>
      <c r="O58" s="3">
        <v>6.7216976180000003</v>
      </c>
      <c r="P58" s="3">
        <v>0.55646416300000001</v>
      </c>
      <c r="Q58" s="3">
        <v>0.75557404800000005</v>
      </c>
      <c r="R58">
        <v>-14.24</v>
      </c>
      <c r="S58" s="3"/>
      <c r="T58" s="3"/>
      <c r="W58" s="3">
        <f t="shared" si="16"/>
        <v>3.42</v>
      </c>
      <c r="X58" s="3">
        <f t="shared" si="12"/>
        <v>2.1959999999999997</v>
      </c>
      <c r="Y58" s="3">
        <f t="shared" si="13"/>
        <v>4.6439999999999992</v>
      </c>
      <c r="Z58" s="3">
        <f t="shared" si="14"/>
        <v>6.0747799999999996</v>
      </c>
      <c r="AA58" s="3">
        <f t="shared" si="17"/>
        <v>9.8800000000000008</v>
      </c>
      <c r="AB58" s="3">
        <f t="shared" si="18"/>
        <v>11.104000000000001</v>
      </c>
      <c r="AC58" s="3">
        <f t="shared" si="19"/>
        <v>8.6560000000000024</v>
      </c>
      <c r="AD58" s="3">
        <f t="shared" si="20"/>
        <v>7.2252200000000011</v>
      </c>
      <c r="AE58" s="3"/>
      <c r="AF58" s="3"/>
      <c r="AG58" s="3"/>
      <c r="AH58" s="3"/>
      <c r="AI58" s="3"/>
      <c r="AJ58" s="3">
        <f t="shared" si="21"/>
        <v>1.4188500000000002</v>
      </c>
      <c r="AK58" s="3">
        <f t="shared" si="22"/>
        <v>0.58757757030245439</v>
      </c>
      <c r="AL58" s="3">
        <f t="shared" si="23"/>
        <v>2.4287364915380953</v>
      </c>
      <c r="AM58" s="3">
        <f t="shared" si="24"/>
        <v>31.181150000000002</v>
      </c>
      <c r="AN58" s="3">
        <f t="shared" si="25"/>
        <v>32.012422429697544</v>
      </c>
      <c r="AO58" s="3">
        <f t="shared" si="26"/>
        <v>30.171263508461905</v>
      </c>
      <c r="AP58" s="3"/>
      <c r="AQ58" s="3"/>
      <c r="AR58" s="3"/>
      <c r="AS58" s="3"/>
      <c r="AT58" s="3"/>
      <c r="AU58" s="3"/>
    </row>
    <row r="59" spans="1:47" x14ac:dyDescent="0.2">
      <c r="A59" t="s">
        <v>115</v>
      </c>
      <c r="B59" t="s">
        <v>116</v>
      </c>
      <c r="C59" s="4">
        <v>2206.2186000000002</v>
      </c>
      <c r="D59" s="3">
        <f t="shared" si="15"/>
        <v>440.85735294117654</v>
      </c>
      <c r="E59">
        <v>2.8</v>
      </c>
      <c r="F59">
        <v>28.7</v>
      </c>
      <c r="G59">
        <v>9.8000000000000007</v>
      </c>
      <c r="H59">
        <v>11.7</v>
      </c>
      <c r="I59">
        <v>0.47</v>
      </c>
      <c r="J59">
        <v>10.44</v>
      </c>
      <c r="K59" s="3">
        <v>0.877</v>
      </c>
      <c r="L59" s="3">
        <v>0.27758950599999999</v>
      </c>
      <c r="M59" s="3">
        <v>0.33788681599999998</v>
      </c>
      <c r="N59" s="3">
        <v>2.6577565939999999</v>
      </c>
      <c r="O59" s="3">
        <v>6.7755166840000003</v>
      </c>
      <c r="P59" s="3">
        <v>0.61252663299999999</v>
      </c>
      <c r="Q59" s="3">
        <v>0.64039481700000001</v>
      </c>
      <c r="R59">
        <v>-14.33</v>
      </c>
      <c r="S59" s="3">
        <v>-0.14353000799999999</v>
      </c>
      <c r="T59" s="3">
        <v>4.8211636000000002E-2</v>
      </c>
      <c r="U59">
        <v>0.7</v>
      </c>
      <c r="V59">
        <v>0.04</v>
      </c>
      <c r="W59" s="3">
        <f t="shared" si="16"/>
        <v>3.3344999999999994</v>
      </c>
      <c r="X59" s="3">
        <f t="shared" si="12"/>
        <v>2.1410999999999998</v>
      </c>
      <c r="Y59" s="3">
        <f t="shared" si="13"/>
        <v>4.5278999999999989</v>
      </c>
      <c r="Z59" s="3">
        <f t="shared" si="14"/>
        <v>6.0343199999999992</v>
      </c>
      <c r="AA59" s="3">
        <f t="shared" si="17"/>
        <v>6.4655000000000014</v>
      </c>
      <c r="AB59" s="3">
        <f t="shared" si="18"/>
        <v>7.6589000000000009</v>
      </c>
      <c r="AC59" s="3">
        <f t="shared" si="19"/>
        <v>5.2721000000000018</v>
      </c>
      <c r="AD59" s="3">
        <f t="shared" si="20"/>
        <v>3.7656800000000015</v>
      </c>
      <c r="AE59" s="3">
        <f>(S59*G59-(-0.3)*W59)/(G59-W59)</f>
        <v>-6.2832585012760039E-2</v>
      </c>
      <c r="AF59" s="3">
        <f>(S59*G59-(-0.3)*X59)/(G59-X59)</f>
        <v>-9.9787708208750589E-2</v>
      </c>
      <c r="AG59" s="3">
        <f>(S59*G59-(-0.3)*Y59)/(G59-Y59)</f>
        <v>-9.1470340850894893E-3</v>
      </c>
      <c r="AH59" s="3">
        <f>((S59-T59)*G59-(-0.3)*X59)/(G59-X59)</f>
        <v>-0.1614772501534163</v>
      </c>
      <c r="AI59" s="3">
        <f>((S59+T59)*G59-(-0.3)*Y59)/(G59-Y59)</f>
        <v>8.0470771495229521E-2</v>
      </c>
      <c r="AJ59" s="3">
        <f t="shared" si="21"/>
        <v>1.4094</v>
      </c>
      <c r="AK59" s="3">
        <f t="shared" si="22"/>
        <v>0.58366411360205739</v>
      </c>
      <c r="AL59" s="3">
        <f t="shared" si="23"/>
        <v>2.4125603208047304</v>
      </c>
      <c r="AM59" s="3">
        <f t="shared" si="24"/>
        <v>27.290599999999998</v>
      </c>
      <c r="AN59" s="3">
        <f t="shared" si="25"/>
        <v>28.116335886397941</v>
      </c>
      <c r="AO59" s="3">
        <f t="shared" si="26"/>
        <v>26.28743967919527</v>
      </c>
      <c r="AP59" s="3">
        <f>((U59*F59)-(0.3*AJ59))/(F59-AJ59)</f>
        <v>0.7206576623452764</v>
      </c>
      <c r="AQ59" s="3">
        <f>((U59*F59)-(0.3*AK59))/(F59-AK59)</f>
        <v>0.70830355869926032</v>
      </c>
      <c r="AR59" s="3">
        <f>((U59*F59)-(0.3*AL59))/(F59-AL59)</f>
        <v>0.73671046477324464</v>
      </c>
      <c r="AS59" s="3">
        <f>(((U59-V59)*F59)-(0.3*AK59))/(F59-AK59)</f>
        <v>0.6674732028293342</v>
      </c>
      <c r="AT59" s="3">
        <f>(((U59+V59)*F59)-(0.3*AL59))/(F59-AL59)</f>
        <v>0.7803815112505692</v>
      </c>
      <c r="AU59" s="3">
        <f>(S59*G59-(-0.3)*Z59)/(G59-Z59)</f>
        <v>0.10720558348027437</v>
      </c>
    </row>
    <row r="60" spans="1:47" x14ac:dyDescent="0.2">
      <c r="A60" t="s">
        <v>117</v>
      </c>
      <c r="B60" t="s">
        <v>118</v>
      </c>
      <c r="C60" s="4">
        <v>2205.8883999999998</v>
      </c>
      <c r="D60" s="3">
        <f t="shared" si="15"/>
        <v>440.8</v>
      </c>
      <c r="E60">
        <v>2.0699999999999998</v>
      </c>
      <c r="F60">
        <v>8.8000000000000007</v>
      </c>
      <c r="G60">
        <v>8.3000000000000007</v>
      </c>
      <c r="H60">
        <v>12.4</v>
      </c>
      <c r="I60">
        <v>0.496</v>
      </c>
      <c r="J60">
        <v>10.64</v>
      </c>
      <c r="K60" s="3">
        <v>0.83299999999999996</v>
      </c>
      <c r="L60" s="3">
        <v>8.6371347000000001E-2</v>
      </c>
      <c r="M60" s="3">
        <v>0.27133262699999999</v>
      </c>
      <c r="N60" s="3">
        <v>3.3420960200000001</v>
      </c>
      <c r="O60" s="3">
        <v>6.2702631039999996</v>
      </c>
      <c r="P60" s="3">
        <v>0.72285416700000005</v>
      </c>
      <c r="Q60" s="3">
        <v>0.73736491599999998</v>
      </c>
      <c r="R60">
        <v>-13.14</v>
      </c>
      <c r="S60" s="3"/>
      <c r="T60" s="3"/>
      <c r="W60" s="3">
        <f t="shared" si="16"/>
        <v>3.5339999999999998</v>
      </c>
      <c r="X60" s="3">
        <f t="shared" si="12"/>
        <v>2.2692000000000001</v>
      </c>
      <c r="Y60" s="3">
        <f t="shared" si="13"/>
        <v>4.7988</v>
      </c>
      <c r="Z60" s="3">
        <f t="shared" si="14"/>
        <v>6.1499199999999998</v>
      </c>
      <c r="AA60" s="3">
        <f t="shared" si="17"/>
        <v>4.7660000000000009</v>
      </c>
      <c r="AB60" s="3">
        <f t="shared" si="18"/>
        <v>6.030800000000001</v>
      </c>
      <c r="AC60" s="3">
        <f t="shared" si="19"/>
        <v>3.5012000000000008</v>
      </c>
      <c r="AD60" s="3">
        <f t="shared" si="20"/>
        <v>2.1500800000000009</v>
      </c>
      <c r="AE60" s="3"/>
      <c r="AF60" s="3"/>
      <c r="AG60" s="3"/>
      <c r="AH60" s="3"/>
      <c r="AI60" s="3"/>
      <c r="AJ60" s="3">
        <f t="shared" si="21"/>
        <v>1.4364000000000001</v>
      </c>
      <c r="AK60" s="3">
        <f t="shared" si="22"/>
        <v>0.59484541846033445</v>
      </c>
      <c r="AL60" s="3">
        <f t="shared" si="23"/>
        <v>2.4587779514714883</v>
      </c>
      <c r="AM60" s="3">
        <f t="shared" si="24"/>
        <v>7.3636000000000008</v>
      </c>
      <c r="AN60" s="3">
        <f t="shared" si="25"/>
        <v>8.2051545815396665</v>
      </c>
      <c r="AO60" s="3">
        <f t="shared" si="26"/>
        <v>6.3412220485285129</v>
      </c>
      <c r="AP60" s="3"/>
      <c r="AQ60" s="3"/>
      <c r="AR60" s="3"/>
      <c r="AS60" s="3"/>
      <c r="AT60" s="3"/>
      <c r="AU60" s="3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19AB-7563-3E49-8033-5EF4085ACF58}">
  <dimension ref="A1:B29"/>
  <sheetViews>
    <sheetView workbookViewId="0">
      <selection activeCell="I23" sqref="I23"/>
    </sheetView>
  </sheetViews>
  <sheetFormatPr baseColWidth="10" defaultRowHeight="16" x14ac:dyDescent="0.2"/>
  <cols>
    <col min="1" max="1" width="31.1640625" customWidth="1"/>
  </cols>
  <sheetData>
    <row r="1" spans="1:2" x14ac:dyDescent="0.2">
      <c r="A1" s="1" t="s">
        <v>150</v>
      </c>
      <c r="B1" t="s">
        <v>163</v>
      </c>
    </row>
    <row r="2" spans="1:2" x14ac:dyDescent="0.2">
      <c r="A2" s="1" t="s">
        <v>164</v>
      </c>
      <c r="B2" t="s">
        <v>166</v>
      </c>
    </row>
    <row r="3" spans="1:2" x14ac:dyDescent="0.2">
      <c r="A3" s="1" t="s">
        <v>151</v>
      </c>
      <c r="B3" t="s">
        <v>163</v>
      </c>
    </row>
    <row r="4" spans="1:2" x14ac:dyDescent="0.2">
      <c r="A4" s="1" t="s">
        <v>165</v>
      </c>
      <c r="B4" t="s">
        <v>166</v>
      </c>
    </row>
    <row r="5" spans="1:2" x14ac:dyDescent="0.2">
      <c r="A5" s="1" t="s">
        <v>128</v>
      </c>
      <c r="B5" t="s">
        <v>187</v>
      </c>
    </row>
    <row r="6" spans="1:2" x14ac:dyDescent="0.2">
      <c r="A6" s="1" t="s">
        <v>129</v>
      </c>
      <c r="B6" t="s">
        <v>190</v>
      </c>
    </row>
    <row r="7" spans="1:2" x14ac:dyDescent="0.2">
      <c r="A7" s="1" t="s">
        <v>130</v>
      </c>
      <c r="B7" t="s">
        <v>188</v>
      </c>
    </row>
    <row r="8" spans="1:2" x14ac:dyDescent="0.2">
      <c r="A8" s="1" t="s">
        <v>131</v>
      </c>
      <c r="B8" t="s">
        <v>189</v>
      </c>
    </row>
    <row r="9" spans="1:2" x14ac:dyDescent="0.2">
      <c r="A9" s="1" t="s">
        <v>171</v>
      </c>
      <c r="B9" t="s">
        <v>167</v>
      </c>
    </row>
    <row r="10" spans="1:2" x14ac:dyDescent="0.2">
      <c r="A10" s="1" t="s">
        <v>172</v>
      </c>
      <c r="B10" t="s">
        <v>168</v>
      </c>
    </row>
    <row r="11" spans="1:2" x14ac:dyDescent="0.2">
      <c r="A11" s="1" t="s">
        <v>173</v>
      </c>
      <c r="B11" t="s">
        <v>169</v>
      </c>
    </row>
    <row r="12" spans="1:2" x14ac:dyDescent="0.2">
      <c r="A12" s="1" t="s">
        <v>132</v>
      </c>
      <c r="B12" t="s">
        <v>170</v>
      </c>
    </row>
    <row r="13" spans="1:2" x14ac:dyDescent="0.2">
      <c r="A13" s="1" t="s">
        <v>152</v>
      </c>
      <c r="B13" t="s">
        <v>182</v>
      </c>
    </row>
    <row r="14" spans="1:2" x14ac:dyDescent="0.2">
      <c r="A14" s="1" t="s">
        <v>153</v>
      </c>
      <c r="B14" t="s">
        <v>174</v>
      </c>
    </row>
    <row r="15" spans="1:2" x14ac:dyDescent="0.2">
      <c r="A15" s="1" t="s">
        <v>154</v>
      </c>
      <c r="B15" t="s">
        <v>175</v>
      </c>
    </row>
    <row r="16" spans="1:2" x14ac:dyDescent="0.2">
      <c r="A16" s="1" t="s">
        <v>155</v>
      </c>
      <c r="B16" t="s">
        <v>193</v>
      </c>
    </row>
    <row r="17" spans="1:2" x14ac:dyDescent="0.2">
      <c r="A17" s="1" t="s">
        <v>156</v>
      </c>
      <c r="B17" t="s">
        <v>194</v>
      </c>
    </row>
    <row r="18" spans="1:2" x14ac:dyDescent="0.2">
      <c r="A18" s="1" t="s">
        <v>119</v>
      </c>
      <c r="B18" t="s">
        <v>177</v>
      </c>
    </row>
    <row r="19" spans="1:2" x14ac:dyDescent="0.2">
      <c r="A19" s="1" t="s">
        <v>123</v>
      </c>
      <c r="B19" t="s">
        <v>176</v>
      </c>
    </row>
    <row r="20" spans="1:2" x14ac:dyDescent="0.2">
      <c r="A20" s="1" t="s">
        <v>122</v>
      </c>
      <c r="B20" t="s">
        <v>178</v>
      </c>
    </row>
    <row r="21" spans="1:2" x14ac:dyDescent="0.2">
      <c r="A21" s="1" t="s">
        <v>120</v>
      </c>
      <c r="B21" t="s">
        <v>179</v>
      </c>
    </row>
    <row r="22" spans="1:2" x14ac:dyDescent="0.2">
      <c r="A22" s="1" t="s">
        <v>126</v>
      </c>
      <c r="B22" t="s">
        <v>180</v>
      </c>
    </row>
    <row r="23" spans="1:2" x14ac:dyDescent="0.2">
      <c r="A23" s="2" t="s">
        <v>127</v>
      </c>
      <c r="B23" t="s">
        <v>181</v>
      </c>
    </row>
    <row r="24" spans="1:2" x14ac:dyDescent="0.2">
      <c r="A24" s="1" t="s">
        <v>157</v>
      </c>
      <c r="B24" t="s">
        <v>183</v>
      </c>
    </row>
    <row r="25" spans="1:2" x14ac:dyDescent="0.2">
      <c r="A25" s="1" t="s">
        <v>158</v>
      </c>
      <c r="B25" t="s">
        <v>184</v>
      </c>
    </row>
    <row r="26" spans="1:2" x14ac:dyDescent="0.2">
      <c r="A26" s="1" t="s">
        <v>159</v>
      </c>
      <c r="B26" t="s">
        <v>185</v>
      </c>
    </row>
    <row r="27" spans="1:2" x14ac:dyDescent="0.2">
      <c r="A27" s="1" t="s">
        <v>160</v>
      </c>
      <c r="B27" t="s">
        <v>191</v>
      </c>
    </row>
    <row r="28" spans="1:2" x14ac:dyDescent="0.2">
      <c r="A28" s="1" t="s">
        <v>161</v>
      </c>
      <c r="B28" t="s">
        <v>192</v>
      </c>
    </row>
    <row r="29" spans="1:2" x14ac:dyDescent="0.2">
      <c r="A29" s="1" t="s">
        <v>162</v>
      </c>
      <c r="B29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Geochemical data + corrections </vt:lpstr>
      <vt:lpstr>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stockey</dc:creator>
  <cp:lastModifiedBy>richard stockey</cp:lastModifiedBy>
  <dcterms:created xsi:type="dcterms:W3CDTF">2019-02-13T18:40:22Z</dcterms:created>
  <dcterms:modified xsi:type="dcterms:W3CDTF">2019-05-22T23:02:21Z</dcterms:modified>
</cp:coreProperties>
</file>