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:\February submission\"/>
    </mc:Choice>
  </mc:AlternateContent>
  <xr:revisionPtr revIDLastSave="0" documentId="13_ncr:1_{7622963F-8F3B-48C1-9BFF-B3006098CCDE}" xr6:coauthVersionLast="44" xr6:coauthVersionMax="44" xr10:uidLastSave="{00000000-0000-0000-0000-000000000000}"/>
  <bookViews>
    <workbookView xWindow="-120" yWindow="-120" windowWidth="29040" windowHeight="15840" tabRatio="907" xr2:uid="{00000000-000D-0000-FFFF-FFFF00000000}"/>
  </bookViews>
  <sheets>
    <sheet name="DATA 2- Radiocarbon" sheetId="18" r:id="rId1"/>
    <sheet name="ESRI_MAPINFO_SHEET" sheetId="16" state="veryHidden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N3" i="18" l="1"/>
  <c r="N4" i="18"/>
  <c r="N5" i="18"/>
  <c r="N6" i="18"/>
  <c r="N7" i="18"/>
  <c r="N8" i="18"/>
  <c r="N9" i="18"/>
  <c r="N10" i="18"/>
  <c r="N11" i="18"/>
  <c r="N12" i="18"/>
  <c r="N13" i="18"/>
  <c r="N18" i="18"/>
  <c r="N19" i="18"/>
  <c r="N20" i="18"/>
  <c r="N21" i="18"/>
  <c r="N22" i="18"/>
  <c r="N23" i="18"/>
  <c r="N24" i="18"/>
  <c r="N25" i="18"/>
  <c r="N26" i="18"/>
  <c r="N2" i="18"/>
  <c r="F27" i="18" l="1"/>
  <c r="AC26" i="18"/>
  <c r="AF26" i="18" s="1"/>
  <c r="AB26" i="18"/>
  <c r="AE26" i="18" s="1"/>
  <c r="U26" i="18"/>
  <c r="U25" i="18"/>
  <c r="U24" i="18"/>
  <c r="AD23" i="18"/>
  <c r="AF23" i="18" s="1"/>
  <c r="U23" i="18"/>
  <c r="U22" i="18"/>
  <c r="U21" i="18"/>
  <c r="AF20" i="18"/>
  <c r="AE20" i="18"/>
  <c r="U20" i="18"/>
  <c r="AD19" i="18"/>
  <c r="AF19" i="18" s="1"/>
  <c r="U19" i="18"/>
  <c r="AF18" i="18"/>
  <c r="AE18" i="18"/>
  <c r="U17" i="18"/>
  <c r="L17" i="18"/>
  <c r="U16" i="18"/>
  <c r="L16" i="18"/>
  <c r="N16" i="18" s="1"/>
  <c r="U15" i="18"/>
  <c r="L15" i="18"/>
  <c r="AF14" i="18"/>
  <c r="AE14" i="18"/>
  <c r="U14" i="18"/>
  <c r="L14" i="18"/>
  <c r="N14" i="18" s="1"/>
  <c r="AF13" i="18"/>
  <c r="AE13" i="18"/>
  <c r="O13" i="18"/>
  <c r="U13" i="18" s="1"/>
  <c r="AF12" i="18"/>
  <c r="AE12" i="18"/>
  <c r="O11" i="18"/>
  <c r="U11" i="18" s="1"/>
  <c r="AF10" i="18"/>
  <c r="AE10" i="18"/>
  <c r="O10" i="18"/>
  <c r="U10" i="18" s="1"/>
  <c r="O9" i="18"/>
  <c r="U9" i="18" s="1"/>
  <c r="AF8" i="18"/>
  <c r="AE8" i="18"/>
  <c r="O8" i="18"/>
  <c r="U8" i="18" s="1"/>
  <c r="AD7" i="18"/>
  <c r="AF7" i="18" s="1"/>
  <c r="U7" i="18"/>
  <c r="O6" i="18"/>
  <c r="U6" i="18" s="1"/>
  <c r="AF5" i="18"/>
  <c r="AE5" i="18"/>
  <c r="O5" i="18"/>
  <c r="U5" i="18" s="1"/>
  <c r="AD4" i="18"/>
  <c r="AE4" i="18" s="1"/>
  <c r="U4" i="18"/>
  <c r="AD3" i="18"/>
  <c r="AF3" i="18" s="1"/>
  <c r="U3" i="18"/>
  <c r="AF2" i="18"/>
  <c r="AE2" i="18"/>
  <c r="U2" i="18"/>
  <c r="N15" i="18" l="1"/>
  <c r="N17" i="18"/>
  <c r="AE23" i="18"/>
  <c r="AF4" i="18"/>
  <c r="AE3" i="18"/>
  <c r="AE7" i="18"/>
  <c r="AE19" i="18"/>
</calcChain>
</file>

<file path=xl/sharedStrings.xml><?xml version="1.0" encoding="utf-8"?>
<sst xmlns="http://schemas.openxmlformats.org/spreadsheetml/2006/main" count="224" uniqueCount="95">
  <si>
    <t>Label identifier</t>
  </si>
  <si>
    <t>Exp</t>
  </si>
  <si>
    <t>Site</t>
  </si>
  <si>
    <t>Hole</t>
  </si>
  <si>
    <t>Core</t>
  </si>
  <si>
    <t>Type</t>
  </si>
  <si>
    <t>A/W</t>
  </si>
  <si>
    <t>Top offset (cm)</t>
  </si>
  <si>
    <t>Bottom offset (cm)</t>
  </si>
  <si>
    <t>Top depth CSF-A (m)</t>
  </si>
  <si>
    <t>Bottom depth CSF-A (m)</t>
  </si>
  <si>
    <t>Top depth CCSF-341-U1421-ABCDEF-20150810 (m)</t>
  </si>
  <si>
    <t>Bottom depth CCSF-341-U1421-ABCDEF-20150810 (m)</t>
  </si>
  <si>
    <t>U1421</t>
  </si>
  <si>
    <t>C</t>
  </si>
  <si>
    <t>H</t>
  </si>
  <si>
    <t>W</t>
  </si>
  <si>
    <t>A</t>
  </si>
  <si>
    <t>341-U1421C-1H-3-W 3/7-ZELLERS</t>
  </si>
  <si>
    <t>CC</t>
  </si>
  <si>
    <t>341-U1421A-1H-CC-PAL</t>
  </si>
  <si>
    <t>341-U1421A-2H-1-W 100/102-COWAN</t>
  </si>
  <si>
    <t>341-U1421A-3H-5-W 2/4-ZELLERS</t>
  </si>
  <si>
    <t>341-U1421A-7H-1-W 0/2-COWAN</t>
  </si>
  <si>
    <t>341-U1421A-7H-1-W 100/102-COWAN</t>
  </si>
  <si>
    <t>341-U1421A-7H-4-W 0/4-ZELLERS</t>
  </si>
  <si>
    <t>341-U1421A-12H-3-W 100/102-COWAN</t>
  </si>
  <si>
    <t>341-U1421A-22X-2-W 0/2-ZELLERS</t>
  </si>
  <si>
    <t>341-U1421A-22X-2-W 5/9-ZELLERS</t>
  </si>
  <si>
    <t>341-U1421A-22X-CC-PAL</t>
  </si>
  <si>
    <t>341-U1421A-31X-CC-W 7/9-ZELLERS</t>
  </si>
  <si>
    <t>341-U1421A-33X-CC-PAL</t>
  </si>
  <si>
    <t>341-U1421A-41X-1-W 0/6-ZELLERS</t>
  </si>
  <si>
    <t>341-U1421A-41X-1-W 50/52-ZELLERS</t>
  </si>
  <si>
    <t>Length (cm)</t>
  </si>
  <si>
    <t>X</t>
  </si>
  <si>
    <t>midpt  CCSF-341-U1421-ABCDEF-20150810 (m)</t>
  </si>
  <si>
    <t>S-ANU#</t>
  </si>
  <si>
    <t>ANU N#</t>
  </si>
  <si>
    <t>Sample Name</t>
  </si>
  <si>
    <t>Material</t>
  </si>
  <si>
    <t>Section</t>
  </si>
  <si>
    <t>Error Depth (cm)</t>
  </si>
  <si>
    <r>
      <t>d</t>
    </r>
    <r>
      <rPr>
        <b/>
        <vertAlign val="superscript"/>
        <sz val="12"/>
        <rFont val="Calibri"/>
        <family val="2"/>
        <scheme val="minor"/>
      </rPr>
      <t>13</t>
    </r>
    <r>
      <rPr>
        <b/>
        <sz val="12"/>
        <rFont val="Calibri"/>
        <family val="2"/>
        <scheme val="minor"/>
      </rPr>
      <t>C</t>
    </r>
  </si>
  <si>
    <t>±</t>
  </si>
  <si>
    <t>Percent Modern Carboon (pMC)</t>
  </si>
  <si>
    <t>Raw 14C (years)</t>
  </si>
  <si>
    <t>Raw 14C Error (1-s)</t>
  </si>
  <si>
    <t xml:space="preserve">Max Cal Age (ybp)* </t>
  </si>
  <si>
    <t>Min Cal Age (ybp)*</t>
  </si>
  <si>
    <t>Mean Cal Age (ybp)*</t>
  </si>
  <si>
    <t>Pos Error</t>
  </si>
  <si>
    <t>Neg Error</t>
  </si>
  <si>
    <t>21C1H3W3-7P</t>
  </si>
  <si>
    <t>Benth Foram</t>
  </si>
  <si>
    <t>small sample correction</t>
  </si>
  <si>
    <t>21AHCC12-17P</t>
  </si>
  <si>
    <t>Plank Foram</t>
  </si>
  <si>
    <t>21A2H1W2-4P</t>
  </si>
  <si>
    <t>not on splice ?</t>
  </si>
  <si>
    <t>21A2H1_100-102P</t>
  </si>
  <si>
    <t>21A2H1_100-102B</t>
  </si>
  <si>
    <t>21A3H5W2-4P</t>
  </si>
  <si>
    <t>21A7H1_0-2P</t>
  </si>
  <si>
    <t>21A7H1_0-2B</t>
  </si>
  <si>
    <t>21A7H1_100-102P</t>
  </si>
  <si>
    <t>21A7H1_100-102B</t>
  </si>
  <si>
    <t>21A7H4W0-4P</t>
  </si>
  <si>
    <t>21A12H3_100-102P</t>
  </si>
  <si>
    <t>21A22X2W0-2P</t>
  </si>
  <si>
    <t>5.48</t>
  </si>
  <si>
    <t>21A22X2W0-2Elph</t>
  </si>
  <si>
    <t>Elphidium</t>
  </si>
  <si>
    <t>4.95</t>
  </si>
  <si>
    <t>21A22X2W0-2Shelf</t>
  </si>
  <si>
    <t>Mixed Shelf Benthics</t>
  </si>
  <si>
    <t>5.03</t>
  </si>
  <si>
    <t>21A22X2W0-2Slope</t>
  </si>
  <si>
    <t>Mixed Slope Benthics</t>
  </si>
  <si>
    <t>4.77</t>
  </si>
  <si>
    <t>21A22X2W5-9P</t>
  </si>
  <si>
    <t>21A22XCC23-28P</t>
  </si>
  <si>
    <t>21A31XCC32-37P</t>
  </si>
  <si>
    <t>2.41</t>
  </si>
  <si>
    <t>21A31XCC32-37Elph</t>
  </si>
  <si>
    <t>2.02</t>
  </si>
  <si>
    <t>21A31XCC32-37Slope</t>
  </si>
  <si>
    <t>2.17</t>
  </si>
  <si>
    <t>21A33XCC22-27P</t>
  </si>
  <si>
    <t>21A41X1W_0-6B.1</t>
  </si>
  <si>
    <t>21A41X1W_0-6B.2</t>
  </si>
  <si>
    <t>21A41X1W_55-60P</t>
  </si>
  <si>
    <t>341-U1421A-2H-1-W 2/4-ZELLERS</t>
  </si>
  <si>
    <t>Comments</t>
  </si>
  <si>
    <t xml:space="preserve">Total samples analyzed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</si>
</sst>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8">
    <font>
      <sz val="12"/>
      <color rgb="FF000000"/>
      <name val="Calibri"/>
    </font>
    <font>
      <b/>
      <sz val="12"/>
      <color rgb="FF000000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u/>
      <sz val="12"/>
      <color theme="10"/>
      <name val="Calibri"/>
      <family val="2"/>
    </font>
    <font>
      <u/>
      <sz val="12"/>
      <color theme="11"/>
      <name val="Calibri"/>
      <family val="2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9"/>
      <name val="Geneva"/>
      <family val="2"/>
    </font>
    <font>
      <sz val="12"/>
      <color rgb="FF333333"/>
      <name val="Calibri"/>
      <family val="2"/>
    </font>
    <font>
      <sz val="10"/>
      <color rgb="FF000000"/>
      <name val="Courier"/>
      <family val="1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349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9" fillId="0" borderId="1"/>
    <xf numFmtId="0" fontId="13" fillId="0" borderId="1"/>
  </cellStyleXfs>
  <cellXfs count="57">
    <xf numFmtId="0" fontId="0" fillId="0" borderId="0" xfId="0" applyFont="1" applyAlignment="1"/>
    <xf numFmtId="0" fontId="8" fillId="0" borderId="1" xfId="0" applyNumberFormat="1" applyFont="1" applyFill="1" applyBorder="1" applyAlignment="1">
      <alignment horizontal="center" vertical="top"/>
    </xf>
    <xf numFmtId="1" fontId="8" fillId="0" borderId="1" xfId="0" applyNumberFormat="1" applyFont="1" applyFill="1" applyBorder="1" applyAlignment="1">
      <alignment horizontal="center" vertical="top"/>
    </xf>
    <xf numFmtId="2" fontId="8" fillId="0" borderId="1" xfId="0" applyNumberFormat="1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center"/>
    </xf>
    <xf numFmtId="0" fontId="5" fillId="0" borderId="1" xfId="347" applyFont="1" applyFill="1" applyBorder="1" applyAlignment="1">
      <alignment horizontal="left"/>
    </xf>
    <xf numFmtId="0" fontId="5" fillId="0" borderId="1" xfId="347" applyFont="1" applyFill="1" applyBorder="1" applyAlignment="1">
      <alignment horizontal="center"/>
    </xf>
    <xf numFmtId="0" fontId="2" fillId="0" borderId="1" xfId="347" applyFont="1" applyFill="1" applyBorder="1" applyAlignment="1">
      <alignment horizontal="left"/>
    </xf>
    <xf numFmtId="0" fontId="2" fillId="0" borderId="1" xfId="347" applyFont="1" applyFill="1" applyBorder="1" applyAlignment="1">
      <alignment horizontal="center"/>
    </xf>
    <xf numFmtId="2" fontId="8" fillId="0" borderId="1" xfId="0" applyNumberFormat="1" applyFont="1" applyFill="1" applyBorder="1" applyAlignment="1">
      <alignment horizontal="center"/>
    </xf>
    <xf numFmtId="0" fontId="8" fillId="0" borderId="1" xfId="348" applyFont="1" applyFill="1" applyBorder="1" applyAlignment="1">
      <alignment horizontal="center"/>
    </xf>
    <xf numFmtId="0" fontId="8" fillId="0" borderId="1" xfId="0" applyFont="1" applyFill="1" applyBorder="1" applyAlignment="1">
      <alignment horizontal="left"/>
    </xf>
    <xf numFmtId="49" fontId="8" fillId="0" borderId="1" xfId="0" applyNumberFormat="1" applyFont="1" applyFill="1" applyBorder="1" applyAlignment="1">
      <alignment horizontal="left" vertical="top"/>
    </xf>
    <xf numFmtId="1" fontId="2" fillId="0" borderId="1" xfId="347" applyNumberFormat="1" applyFont="1" applyFill="1" applyBorder="1" applyAlignment="1">
      <alignment horizontal="left" vertical="top"/>
    </xf>
    <xf numFmtId="0" fontId="0" fillId="0" borderId="1" xfId="0" applyFont="1" applyBorder="1" applyAlignment="1"/>
    <xf numFmtId="0" fontId="4" fillId="0" borderId="1" xfId="0" applyFont="1" applyFill="1" applyBorder="1" applyAlignment="1">
      <alignment horizontal="center"/>
    </xf>
    <xf numFmtId="164" fontId="8" fillId="0" borderId="1" xfId="0" applyNumberFormat="1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wrapText="1"/>
    </xf>
    <xf numFmtId="0" fontId="1" fillId="0" borderId="1" xfId="0" applyFont="1" applyBorder="1" applyAlignment="1"/>
    <xf numFmtId="0" fontId="4" fillId="0" borderId="1" xfId="0" applyFont="1" applyBorder="1" applyAlignment="1"/>
    <xf numFmtId="0" fontId="17" fillId="0" borderId="1" xfId="347" applyFont="1" applyFill="1" applyBorder="1" applyAlignment="1">
      <alignment horizontal="left"/>
    </xf>
    <xf numFmtId="0" fontId="4" fillId="0" borderId="1" xfId="347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1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/>
    <xf numFmtId="0" fontId="3" fillId="0" borderId="1" xfId="0" applyFont="1" applyBorder="1" applyAlignment="1">
      <alignment textRotation="90"/>
    </xf>
    <xf numFmtId="164" fontId="3" fillId="0" borderId="1" xfId="0" applyNumberFormat="1" applyFont="1" applyBorder="1" applyAlignment="1">
      <alignment textRotation="90"/>
    </xf>
    <xf numFmtId="0" fontId="10" fillId="0" borderId="1" xfId="0" applyFont="1" applyFill="1" applyBorder="1" applyAlignment="1">
      <alignment horizontal="center" textRotation="90" wrapText="1"/>
    </xf>
    <xf numFmtId="0" fontId="3" fillId="0" borderId="1" xfId="0" applyFont="1" applyFill="1" applyBorder="1" applyAlignment="1">
      <alignment textRotation="90"/>
    </xf>
    <xf numFmtId="0" fontId="10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left" wrapText="1"/>
    </xf>
    <xf numFmtId="0" fontId="11" fillId="0" borderId="1" xfId="0" applyFont="1" applyFill="1" applyBorder="1" applyAlignment="1">
      <alignment horizontal="center" textRotation="90"/>
    </xf>
    <xf numFmtId="0" fontId="11" fillId="0" borderId="1" xfId="0" applyFont="1" applyFill="1" applyBorder="1" applyAlignment="1">
      <alignment horizontal="center" wrapText="1"/>
    </xf>
    <xf numFmtId="0" fontId="13" fillId="0" borderId="1" xfId="348" applyFont="1" applyFill="1" applyBorder="1"/>
    <xf numFmtId="0" fontId="8" fillId="0" borderId="1" xfId="348" applyFont="1" applyFill="1" applyBorder="1" applyAlignment="1">
      <alignment horizontal="left"/>
    </xf>
    <xf numFmtId="0" fontId="14" fillId="0" borderId="1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 vertical="top"/>
    </xf>
    <xf numFmtId="49" fontId="4" fillId="0" borderId="1" xfId="0" applyNumberFormat="1" applyFont="1" applyFill="1" applyBorder="1" applyAlignment="1">
      <alignment horizontal="left" vertical="top"/>
    </xf>
    <xf numFmtId="2" fontId="4" fillId="0" borderId="1" xfId="0" applyNumberFormat="1" applyFont="1" applyFill="1" applyBorder="1" applyAlignment="1">
      <alignment horizontal="center"/>
    </xf>
    <xf numFmtId="0" fontId="15" fillId="0" borderId="1" xfId="0" applyFont="1" applyFill="1" applyBorder="1"/>
    <xf numFmtId="0" fontId="16" fillId="0" borderId="1" xfId="0" applyFont="1" applyFill="1" applyBorder="1" applyAlignment="1">
      <alignment horizontal="center"/>
    </xf>
    <xf numFmtId="0" fontId="16" fillId="0" borderId="1" xfId="0" applyFont="1" applyFill="1" applyBorder="1" applyAlignment="1">
      <alignment horizontal="left"/>
    </xf>
    <xf numFmtId="1" fontId="16" fillId="0" borderId="1" xfId="0" applyNumberFormat="1" applyFont="1" applyFill="1" applyBorder="1" applyAlignment="1">
      <alignment horizontal="center"/>
    </xf>
    <xf numFmtId="0" fontId="9" fillId="0" borderId="1" xfId="0" applyNumberFormat="1" applyFont="1" applyFill="1" applyBorder="1" applyAlignment="1">
      <alignment horizontal="center" vertical="top"/>
    </xf>
    <xf numFmtId="1" fontId="4" fillId="0" borderId="1" xfId="0" applyNumberFormat="1" applyFont="1" applyFill="1" applyBorder="1" applyAlignment="1">
      <alignment horizontal="center" vertical="top"/>
    </xf>
    <xf numFmtId="2" fontId="8" fillId="0" borderId="1" xfId="0" applyNumberFormat="1" applyFont="1" applyFill="1" applyBorder="1" applyAlignment="1">
      <alignment vertical="top"/>
    </xf>
    <xf numFmtId="0" fontId="8" fillId="0" borderId="1" xfId="0" applyFont="1" applyFill="1" applyBorder="1"/>
    <xf numFmtId="0" fontId="16" fillId="0" borderId="1" xfId="0" applyFont="1" applyFill="1" applyBorder="1"/>
    <xf numFmtId="165" fontId="8" fillId="0" borderId="1" xfId="348" applyNumberFormat="1" applyFont="1" applyFill="1" applyBorder="1" applyAlignment="1">
      <alignment horizontal="center"/>
    </xf>
    <xf numFmtId="2" fontId="8" fillId="0" borderId="1" xfId="348" applyNumberFormat="1" applyFont="1" applyFill="1" applyBorder="1" applyAlignment="1">
      <alignment horizontal="center"/>
    </xf>
    <xf numFmtId="2" fontId="4" fillId="0" borderId="1" xfId="0" applyNumberFormat="1" applyFont="1" applyFill="1" applyBorder="1" applyAlignment="1">
      <alignment horizontal="center" vertical="top"/>
    </xf>
    <xf numFmtId="0" fontId="8" fillId="0" borderId="1" xfId="348" applyFont="1" applyFill="1" applyBorder="1"/>
    <xf numFmtId="1" fontId="8" fillId="0" borderId="1" xfId="0" applyNumberFormat="1" applyFont="1" applyFill="1" applyBorder="1" applyAlignment="1">
      <alignment horizontal="center"/>
    </xf>
    <xf numFmtId="1" fontId="8" fillId="0" borderId="1" xfId="348" applyNumberFormat="1" applyFont="1" applyFill="1" applyBorder="1" applyAlignment="1">
      <alignment horizontal="center"/>
    </xf>
    <xf numFmtId="0" fontId="1" fillId="0" borderId="1" xfId="0" applyFont="1" applyBorder="1" applyAlignment="1"/>
    <xf numFmtId="0" fontId="1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/>
    </xf>
  </cellXfs>
  <cellStyles count="34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Normal" xfId="0" builtinId="0"/>
    <cellStyle name="Normal 2" xfId="347" xr:uid="{00000000-0005-0000-0000-00005B010000}"/>
    <cellStyle name="Normal_Workbook2" xfId="348" xr:uid="{00000000-0005-0000-0000-00005C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217947</xdr:colOff>
      <xdr:row>8</xdr:row>
      <xdr:rowOff>50765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28"/>
  <sheetViews>
    <sheetView tabSelected="1" topLeftCell="A4" workbookViewId="0">
      <selection activeCell="H31" sqref="H31"/>
    </sheetView>
  </sheetViews>
  <sheetFormatPr defaultColWidth="8.875" defaultRowHeight="15.75"/>
  <cols>
    <col min="1" max="1" width="3.875" style="14" bestFit="1" customWidth="1"/>
    <col min="2" max="2" width="6.125" style="14" bestFit="1" customWidth="1"/>
    <col min="3" max="5" width="3.375" style="14" bestFit="1" customWidth="1"/>
    <col min="6" max="6" width="7.25" style="14" bestFit="1" customWidth="1"/>
    <col min="7" max="7" width="4.875" style="14" bestFit="1" customWidth="1"/>
    <col min="8" max="9" width="3.875" style="14" bestFit="1" customWidth="1"/>
    <col min="10" max="11" width="6.875" style="14" bestFit="1" customWidth="1"/>
    <col min="12" max="12" width="7.875" style="14" bestFit="1" customWidth="1"/>
    <col min="13" max="13" width="13.25" style="14" bestFit="1" customWidth="1"/>
    <col min="14" max="14" width="7.375" style="56" bestFit="1" customWidth="1"/>
    <col min="15" max="15" width="3.375" style="14" bestFit="1" customWidth="1"/>
    <col min="16" max="16" width="34" style="56" bestFit="1" customWidth="1"/>
    <col min="17" max="17" width="7.375" style="14" bestFit="1" customWidth="1"/>
    <col min="18" max="18" width="7.875" style="14" bestFit="1" customWidth="1"/>
    <col min="19" max="19" width="18.875" style="14" bestFit="1" customWidth="1"/>
    <col min="20" max="20" width="18.5" style="14" bestFit="1" customWidth="1"/>
    <col min="21" max="21" width="3.875" style="14" bestFit="1" customWidth="1"/>
    <col min="22" max="22" width="3.75" style="14" bestFit="1" customWidth="1"/>
    <col min="23" max="23" width="3.375" style="14" bestFit="1" customWidth="1"/>
    <col min="24" max="24" width="11.875" style="14" customWidth="1"/>
    <col min="25" max="25" width="4.375" style="14" bestFit="1" customWidth="1"/>
    <col min="26" max="26" width="7.125" style="14" customWidth="1"/>
    <col min="27" max="27" width="5.5" style="14" customWidth="1"/>
    <col min="28" max="28" width="6.75" style="14" customWidth="1"/>
    <col min="29" max="29" width="8.25" style="14" customWidth="1"/>
    <col min="30" max="30" width="7.875" style="14" bestFit="1" customWidth="1"/>
    <col min="31" max="32" width="5.875" style="14" bestFit="1" customWidth="1"/>
    <col min="33" max="33" width="17.75" style="14" bestFit="1" customWidth="1"/>
    <col min="34" max="16384" width="8.875" style="14"/>
  </cols>
  <sheetData>
    <row r="1" spans="1:33" ht="285.75">
      <c r="A1" s="25" t="s">
        <v>1</v>
      </c>
      <c r="B1" s="25" t="s">
        <v>2</v>
      </c>
      <c r="C1" s="25" t="s">
        <v>3</v>
      </c>
      <c r="D1" s="25" t="s">
        <v>4</v>
      </c>
      <c r="E1" s="25" t="s">
        <v>5</v>
      </c>
      <c r="F1" s="17" t="s">
        <v>41</v>
      </c>
      <c r="G1" s="17" t="s">
        <v>6</v>
      </c>
      <c r="H1" s="25" t="s">
        <v>7</v>
      </c>
      <c r="I1" s="25" t="s">
        <v>8</v>
      </c>
      <c r="J1" s="26" t="s">
        <v>9</v>
      </c>
      <c r="K1" s="26" t="s">
        <v>10</v>
      </c>
      <c r="L1" s="26" t="s">
        <v>11</v>
      </c>
      <c r="M1" s="26" t="s">
        <v>12</v>
      </c>
      <c r="N1" s="25" t="s">
        <v>36</v>
      </c>
      <c r="O1" s="27" t="s">
        <v>34</v>
      </c>
      <c r="P1" s="28" t="s">
        <v>0</v>
      </c>
      <c r="Q1" s="29" t="s">
        <v>37</v>
      </c>
      <c r="R1" s="29" t="s">
        <v>38</v>
      </c>
      <c r="S1" s="30" t="s">
        <v>39</v>
      </c>
      <c r="T1" s="30" t="s">
        <v>40</v>
      </c>
      <c r="U1" s="27" t="s">
        <v>42</v>
      </c>
      <c r="V1" s="31" t="s">
        <v>43</v>
      </c>
      <c r="W1" s="31" t="s">
        <v>44</v>
      </c>
      <c r="X1" s="32" t="s">
        <v>45</v>
      </c>
      <c r="Y1" s="32" t="s">
        <v>44</v>
      </c>
      <c r="Z1" s="17" t="s">
        <v>46</v>
      </c>
      <c r="AA1" s="17" t="s">
        <v>47</v>
      </c>
      <c r="AB1" s="17" t="s">
        <v>48</v>
      </c>
      <c r="AC1" s="17" t="s">
        <v>49</v>
      </c>
      <c r="AD1" s="17" t="s">
        <v>50</v>
      </c>
      <c r="AE1" s="17" t="s">
        <v>51</v>
      </c>
      <c r="AF1" s="17" t="s">
        <v>52</v>
      </c>
      <c r="AG1" s="17" t="s">
        <v>93</v>
      </c>
    </row>
    <row r="2" spans="1:33" s="19" customFormat="1">
      <c r="A2" s="19">
        <v>341</v>
      </c>
      <c r="B2" s="8" t="s">
        <v>13</v>
      </c>
      <c r="C2" s="8" t="s">
        <v>14</v>
      </c>
      <c r="D2" s="8">
        <v>1</v>
      </c>
      <c r="E2" s="8" t="s">
        <v>15</v>
      </c>
      <c r="F2" s="8">
        <v>3</v>
      </c>
      <c r="G2" s="8" t="s">
        <v>16</v>
      </c>
      <c r="H2" s="8">
        <v>3</v>
      </c>
      <c r="I2" s="8">
        <v>7</v>
      </c>
      <c r="J2" s="4">
        <v>3.03</v>
      </c>
      <c r="K2" s="4">
        <v>3.07</v>
      </c>
      <c r="L2" s="4">
        <v>3.03</v>
      </c>
      <c r="M2" s="4">
        <v>3.07</v>
      </c>
      <c r="N2" s="16">
        <f>AVERAGE(L2:M2)</f>
        <v>3.05</v>
      </c>
      <c r="O2" s="4">
        <v>4</v>
      </c>
      <c r="P2" s="11" t="s">
        <v>18</v>
      </c>
      <c r="Q2" s="1">
        <v>50625</v>
      </c>
      <c r="R2" s="1">
        <v>16312</v>
      </c>
      <c r="S2" s="20" t="s">
        <v>53</v>
      </c>
      <c r="T2" s="13" t="s">
        <v>54</v>
      </c>
      <c r="U2" s="4">
        <f t="shared" ref="U2:U11" si="0">O2/2</f>
        <v>2</v>
      </c>
      <c r="V2" s="2">
        <v>5.9814600000000002</v>
      </c>
      <c r="W2" s="1">
        <v>1</v>
      </c>
      <c r="X2" s="3">
        <v>45.060953600000005</v>
      </c>
      <c r="Y2" s="3">
        <v>0.22635</v>
      </c>
      <c r="Z2" s="1">
        <v>6404</v>
      </c>
      <c r="AA2" s="1">
        <v>45</v>
      </c>
      <c r="AB2" s="1">
        <v>5567</v>
      </c>
      <c r="AC2" s="4">
        <v>5333</v>
      </c>
      <c r="AD2" s="4">
        <v>5456</v>
      </c>
      <c r="AE2" s="4">
        <f>AB2-AD2</f>
        <v>111</v>
      </c>
      <c r="AF2" s="4">
        <f>AD2-AC2</f>
        <v>123</v>
      </c>
      <c r="AG2" s="33" t="s">
        <v>55</v>
      </c>
    </row>
    <row r="3" spans="1:33" s="19" customFormat="1">
      <c r="A3" s="19">
        <v>341</v>
      </c>
      <c r="B3" s="15" t="s">
        <v>13</v>
      </c>
      <c r="C3" s="15" t="s">
        <v>17</v>
      </c>
      <c r="D3" s="15">
        <v>1</v>
      </c>
      <c r="E3" s="15" t="s">
        <v>15</v>
      </c>
      <c r="F3" s="15" t="s">
        <v>19</v>
      </c>
      <c r="G3" s="15" t="s">
        <v>16</v>
      </c>
      <c r="H3" s="15">
        <v>12</v>
      </c>
      <c r="I3" s="15">
        <v>17</v>
      </c>
      <c r="J3" s="15">
        <v>6.77</v>
      </c>
      <c r="K3" s="15">
        <v>6.82</v>
      </c>
      <c r="L3" s="15">
        <v>6.8109999999999999</v>
      </c>
      <c r="M3" s="15">
        <v>6.8609999999999998</v>
      </c>
      <c r="N3" s="16">
        <f t="shared" ref="N3:N26" si="1">AVERAGE(L3:M3)</f>
        <v>6.8360000000000003</v>
      </c>
      <c r="O3" s="15">
        <v>5</v>
      </c>
      <c r="P3" s="11" t="s">
        <v>20</v>
      </c>
      <c r="Q3" s="15">
        <v>39931</v>
      </c>
      <c r="R3" s="15">
        <v>12615</v>
      </c>
      <c r="S3" s="22" t="s">
        <v>56</v>
      </c>
      <c r="T3" s="22" t="s">
        <v>57</v>
      </c>
      <c r="U3" s="15">
        <f t="shared" si="0"/>
        <v>2.5</v>
      </c>
      <c r="V3" s="23">
        <v>-0.66551640000000001</v>
      </c>
      <c r="W3" s="23">
        <v>1</v>
      </c>
      <c r="X3" s="9">
        <v>17.779788</v>
      </c>
      <c r="Y3" s="9">
        <v>8.4553299744820176E-2</v>
      </c>
      <c r="Z3" s="10">
        <v>13875</v>
      </c>
      <c r="AA3" s="10">
        <v>40</v>
      </c>
      <c r="AB3" s="15">
        <v>15709</v>
      </c>
      <c r="AC3" s="15">
        <v>15380</v>
      </c>
      <c r="AD3" s="15">
        <f>AVERAGE(AB3:AC3)</f>
        <v>15544.5</v>
      </c>
      <c r="AE3" s="15">
        <f>AB3-AD3</f>
        <v>164.5</v>
      </c>
      <c r="AF3" s="15">
        <f>AD3-AC3</f>
        <v>164.5</v>
      </c>
      <c r="AG3" s="10"/>
    </row>
    <row r="4" spans="1:33" s="19" customFormat="1">
      <c r="A4" s="19">
        <v>341</v>
      </c>
      <c r="B4" s="15" t="s">
        <v>13</v>
      </c>
      <c r="C4" s="15" t="s">
        <v>17</v>
      </c>
      <c r="D4" s="15">
        <v>2</v>
      </c>
      <c r="E4" s="8" t="s">
        <v>15</v>
      </c>
      <c r="F4" s="15">
        <v>1</v>
      </c>
      <c r="G4" s="8" t="s">
        <v>16</v>
      </c>
      <c r="H4" s="15">
        <v>2</v>
      </c>
      <c r="I4" s="15">
        <v>4</v>
      </c>
      <c r="J4" s="15">
        <v>6.82</v>
      </c>
      <c r="K4" s="15">
        <v>6.84</v>
      </c>
      <c r="L4" s="15">
        <v>6.3970000000000002</v>
      </c>
      <c r="M4" s="15">
        <v>6.4169999999999998</v>
      </c>
      <c r="N4" s="16">
        <f t="shared" si="1"/>
        <v>6.407</v>
      </c>
      <c r="O4" s="15">
        <v>2</v>
      </c>
      <c r="P4" s="11" t="s">
        <v>92</v>
      </c>
      <c r="Q4" s="15">
        <v>39932</v>
      </c>
      <c r="R4" s="15">
        <v>12616</v>
      </c>
      <c r="S4" s="22" t="s">
        <v>58</v>
      </c>
      <c r="T4" s="22" t="s">
        <v>57</v>
      </c>
      <c r="U4" s="15">
        <f t="shared" si="0"/>
        <v>1</v>
      </c>
      <c r="V4" s="23">
        <v>-1.961422</v>
      </c>
      <c r="W4" s="23">
        <v>1</v>
      </c>
      <c r="X4" s="9">
        <v>20.811086400000001</v>
      </c>
      <c r="Y4" s="9">
        <v>8.0715711715302604E-2</v>
      </c>
      <c r="Z4" s="10">
        <v>12610</v>
      </c>
      <c r="AA4" s="10">
        <v>35</v>
      </c>
      <c r="AB4" s="15">
        <v>13699</v>
      </c>
      <c r="AC4" s="15">
        <v>13480</v>
      </c>
      <c r="AD4" s="15">
        <f>AVERAGE(AB4:AC4)</f>
        <v>13589.5</v>
      </c>
      <c r="AE4" s="15">
        <f>AB4-AD4</f>
        <v>109.5</v>
      </c>
      <c r="AF4" s="15">
        <f>AD4-AC4</f>
        <v>109.5</v>
      </c>
      <c r="AG4" s="34" t="s">
        <v>59</v>
      </c>
    </row>
    <row r="5" spans="1:33" s="19" customFormat="1">
      <c r="A5" s="19">
        <v>341</v>
      </c>
      <c r="B5" s="15" t="s">
        <v>13</v>
      </c>
      <c r="C5" s="15" t="s">
        <v>17</v>
      </c>
      <c r="D5" s="15">
        <v>2</v>
      </c>
      <c r="E5" s="15" t="s">
        <v>15</v>
      </c>
      <c r="F5" s="15">
        <v>1</v>
      </c>
      <c r="G5" s="15" t="s">
        <v>16</v>
      </c>
      <c r="H5" s="15">
        <v>100</v>
      </c>
      <c r="I5" s="15">
        <v>102</v>
      </c>
      <c r="J5" s="35">
        <v>7.8</v>
      </c>
      <c r="K5" s="35">
        <v>7.82</v>
      </c>
      <c r="L5" s="35">
        <v>7.3769999999999998</v>
      </c>
      <c r="M5" s="35">
        <v>7.3970000000000002</v>
      </c>
      <c r="N5" s="16">
        <f t="shared" si="1"/>
        <v>7.3870000000000005</v>
      </c>
      <c r="O5" s="15">
        <f>I5-H5</f>
        <v>2</v>
      </c>
      <c r="P5" s="11" t="s">
        <v>21</v>
      </c>
      <c r="Q5" s="36">
        <v>57917</v>
      </c>
      <c r="R5" s="36">
        <v>18756</v>
      </c>
      <c r="S5" s="37" t="s">
        <v>60</v>
      </c>
      <c r="T5" s="22" t="s">
        <v>57</v>
      </c>
      <c r="U5" s="15">
        <f t="shared" si="0"/>
        <v>1</v>
      </c>
      <c r="V5" s="24"/>
      <c r="W5" s="24"/>
      <c r="X5" s="38">
        <v>16.68299103783081</v>
      </c>
      <c r="Y5" s="38">
        <v>7.6170000000000002E-2</v>
      </c>
      <c r="Z5" s="36">
        <v>14385</v>
      </c>
      <c r="AA5" s="36">
        <v>42</v>
      </c>
      <c r="AB5" s="24">
        <v>16405</v>
      </c>
      <c r="AC5" s="24">
        <v>16116</v>
      </c>
      <c r="AD5" s="15">
        <v>16270</v>
      </c>
      <c r="AE5" s="15">
        <f>AB5-AD5</f>
        <v>135</v>
      </c>
      <c r="AF5" s="15">
        <f>AD5-AC5</f>
        <v>154</v>
      </c>
      <c r="AG5" s="39"/>
    </row>
    <row r="6" spans="1:33" s="19" customFormat="1">
      <c r="A6" s="19">
        <v>341</v>
      </c>
      <c r="B6" s="15" t="s">
        <v>13</v>
      </c>
      <c r="C6" s="15" t="s">
        <v>17</v>
      </c>
      <c r="D6" s="15">
        <v>2</v>
      </c>
      <c r="E6" s="8" t="s">
        <v>15</v>
      </c>
      <c r="F6" s="15">
        <v>1</v>
      </c>
      <c r="G6" s="8" t="s">
        <v>16</v>
      </c>
      <c r="H6" s="15">
        <v>100</v>
      </c>
      <c r="I6" s="15">
        <v>102</v>
      </c>
      <c r="J6" s="35">
        <v>7.8</v>
      </c>
      <c r="K6" s="35">
        <v>7.82</v>
      </c>
      <c r="L6" s="35">
        <v>7.3769999999999998</v>
      </c>
      <c r="M6" s="35">
        <v>7.3970000000000002</v>
      </c>
      <c r="N6" s="16">
        <f t="shared" si="1"/>
        <v>7.3870000000000005</v>
      </c>
      <c r="O6" s="15">
        <f>I6-H6</f>
        <v>2</v>
      </c>
      <c r="P6" s="11" t="s">
        <v>21</v>
      </c>
      <c r="Q6" s="36">
        <v>57927</v>
      </c>
      <c r="R6" s="36">
        <v>18765</v>
      </c>
      <c r="S6" s="37" t="s">
        <v>61</v>
      </c>
      <c r="T6" s="22" t="s">
        <v>54</v>
      </c>
      <c r="U6" s="15">
        <f t="shared" si="0"/>
        <v>1</v>
      </c>
      <c r="V6" s="24"/>
      <c r="W6" s="24"/>
      <c r="X6" s="38">
        <v>15.652034564499512</v>
      </c>
      <c r="Y6" s="38">
        <v>7.3450000000000001E-2</v>
      </c>
      <c r="Z6" s="36">
        <v>14898</v>
      </c>
      <c r="AA6" s="36">
        <v>43</v>
      </c>
      <c r="AB6" s="24"/>
      <c r="AC6" s="24"/>
      <c r="AD6" s="24"/>
      <c r="AE6" s="24"/>
      <c r="AF6" s="24"/>
      <c r="AG6" s="24"/>
    </row>
    <row r="7" spans="1:33" s="19" customFormat="1">
      <c r="A7" s="19">
        <v>341</v>
      </c>
      <c r="B7" s="15" t="s">
        <v>13</v>
      </c>
      <c r="C7" s="15" t="s">
        <v>17</v>
      </c>
      <c r="D7" s="15">
        <v>3</v>
      </c>
      <c r="E7" s="15" t="s">
        <v>15</v>
      </c>
      <c r="F7" s="15">
        <v>5</v>
      </c>
      <c r="G7" s="15" t="s">
        <v>16</v>
      </c>
      <c r="H7" s="15">
        <v>2</v>
      </c>
      <c r="I7" s="15">
        <v>4</v>
      </c>
      <c r="J7" s="15">
        <v>22.32</v>
      </c>
      <c r="K7" s="15">
        <v>22.34</v>
      </c>
      <c r="L7" s="15">
        <v>21.896999999999998</v>
      </c>
      <c r="M7" s="15">
        <v>21.917000000000002</v>
      </c>
      <c r="N7" s="16">
        <f t="shared" si="1"/>
        <v>21.907</v>
      </c>
      <c r="O7" s="15">
        <v>2</v>
      </c>
      <c r="P7" s="11" t="s">
        <v>22</v>
      </c>
      <c r="Q7" s="15">
        <v>39933</v>
      </c>
      <c r="R7" s="15">
        <v>12617</v>
      </c>
      <c r="S7" s="22" t="s">
        <v>62</v>
      </c>
      <c r="T7" s="22" t="s">
        <v>57</v>
      </c>
      <c r="U7" s="15">
        <f t="shared" si="0"/>
        <v>1</v>
      </c>
      <c r="V7" s="23">
        <v>-4.9968339999999998</v>
      </c>
      <c r="W7" s="23">
        <v>1</v>
      </c>
      <c r="X7" s="9">
        <v>15.1175544</v>
      </c>
      <c r="Y7" s="9">
        <v>7.3525506101566912E-2</v>
      </c>
      <c r="Z7" s="10">
        <v>15175</v>
      </c>
      <c r="AA7" s="10">
        <v>40</v>
      </c>
      <c r="AB7" s="15">
        <v>17560</v>
      </c>
      <c r="AC7" s="15">
        <v>17277</v>
      </c>
      <c r="AD7" s="15">
        <f>AVERAGE(AB7:AC7)</f>
        <v>17418.5</v>
      </c>
      <c r="AE7" s="15">
        <f>AB7-AD7</f>
        <v>141.5</v>
      </c>
      <c r="AF7" s="15">
        <f>AD7-AC7</f>
        <v>141.5</v>
      </c>
      <c r="AG7" s="10"/>
    </row>
    <row r="8" spans="1:33" s="19" customFormat="1">
      <c r="A8" s="19">
        <v>341</v>
      </c>
      <c r="B8" s="15" t="s">
        <v>13</v>
      </c>
      <c r="C8" s="15" t="s">
        <v>17</v>
      </c>
      <c r="D8" s="15">
        <v>7</v>
      </c>
      <c r="E8" s="8" t="s">
        <v>15</v>
      </c>
      <c r="F8" s="15">
        <v>1</v>
      </c>
      <c r="G8" s="8" t="s">
        <v>16</v>
      </c>
      <c r="H8" s="15">
        <v>0</v>
      </c>
      <c r="I8" s="15">
        <v>2</v>
      </c>
      <c r="J8" s="35">
        <v>50.8</v>
      </c>
      <c r="K8" s="35">
        <v>50.82</v>
      </c>
      <c r="L8" s="35">
        <v>52.567999999999998</v>
      </c>
      <c r="M8" s="35">
        <v>52.588000000000001</v>
      </c>
      <c r="N8" s="16">
        <f t="shared" si="1"/>
        <v>52.578000000000003</v>
      </c>
      <c r="O8" s="15">
        <f>I8-H8</f>
        <v>2</v>
      </c>
      <c r="P8" s="11" t="s">
        <v>23</v>
      </c>
      <c r="Q8" s="36">
        <v>57918</v>
      </c>
      <c r="R8" s="36">
        <v>18757</v>
      </c>
      <c r="S8" s="37" t="s">
        <v>63</v>
      </c>
      <c r="T8" s="22" t="s">
        <v>57</v>
      </c>
      <c r="U8" s="15">
        <f t="shared" si="0"/>
        <v>1</v>
      </c>
      <c r="V8" s="24"/>
      <c r="W8" s="24"/>
      <c r="X8" s="38">
        <v>12.71430251800137</v>
      </c>
      <c r="Y8" s="38">
        <v>7.0480000000000001E-2</v>
      </c>
      <c r="Z8" s="36">
        <v>16568</v>
      </c>
      <c r="AA8" s="36">
        <v>50</v>
      </c>
      <c r="AB8" s="24">
        <v>19035</v>
      </c>
      <c r="AC8" s="24">
        <v>18823</v>
      </c>
      <c r="AD8" s="15">
        <v>18940</v>
      </c>
      <c r="AE8" s="15">
        <f>AB8-AD8</f>
        <v>95</v>
      </c>
      <c r="AF8" s="15">
        <f>AD8-AC8</f>
        <v>117</v>
      </c>
      <c r="AG8" s="39"/>
    </row>
    <row r="9" spans="1:33" s="19" customFormat="1">
      <c r="A9" s="19">
        <v>341</v>
      </c>
      <c r="B9" s="15" t="s">
        <v>13</v>
      </c>
      <c r="C9" s="15" t="s">
        <v>17</v>
      </c>
      <c r="D9" s="15">
        <v>7</v>
      </c>
      <c r="E9" s="15" t="s">
        <v>15</v>
      </c>
      <c r="F9" s="15">
        <v>1</v>
      </c>
      <c r="G9" s="15" t="s">
        <v>16</v>
      </c>
      <c r="H9" s="15">
        <v>0</v>
      </c>
      <c r="I9" s="15">
        <v>2</v>
      </c>
      <c r="J9" s="35">
        <v>50.8</v>
      </c>
      <c r="K9" s="35">
        <v>50.82</v>
      </c>
      <c r="L9" s="35">
        <v>52.567999999999998</v>
      </c>
      <c r="M9" s="35">
        <v>52.588000000000001</v>
      </c>
      <c r="N9" s="16">
        <f t="shared" si="1"/>
        <v>52.578000000000003</v>
      </c>
      <c r="O9" s="15">
        <f>I9-H9</f>
        <v>2</v>
      </c>
      <c r="P9" s="11" t="s">
        <v>23</v>
      </c>
      <c r="Q9" s="36">
        <v>57928</v>
      </c>
      <c r="R9" s="36">
        <v>18766</v>
      </c>
      <c r="S9" s="37" t="s">
        <v>64</v>
      </c>
      <c r="T9" s="22" t="s">
        <v>54</v>
      </c>
      <c r="U9" s="15">
        <f t="shared" si="0"/>
        <v>1</v>
      </c>
      <c r="V9" s="24"/>
      <c r="W9" s="24"/>
      <c r="X9" s="38">
        <v>11.886563526412754</v>
      </c>
      <c r="Y9" s="38">
        <v>7.0859999999999992E-2</v>
      </c>
      <c r="Z9" s="36">
        <v>17108</v>
      </c>
      <c r="AA9" s="36">
        <v>53</v>
      </c>
      <c r="AB9" s="24"/>
      <c r="AC9" s="24"/>
      <c r="AD9" s="24"/>
      <c r="AE9" s="24"/>
      <c r="AF9" s="24"/>
      <c r="AG9" s="24"/>
    </row>
    <row r="10" spans="1:33" s="19" customFormat="1">
      <c r="A10" s="19">
        <v>341</v>
      </c>
      <c r="B10" s="15" t="s">
        <v>13</v>
      </c>
      <c r="C10" s="15" t="s">
        <v>17</v>
      </c>
      <c r="D10" s="15">
        <v>7</v>
      </c>
      <c r="E10" s="8" t="s">
        <v>15</v>
      </c>
      <c r="F10" s="15">
        <v>1</v>
      </c>
      <c r="G10" s="8" t="s">
        <v>16</v>
      </c>
      <c r="H10" s="15">
        <v>100</v>
      </c>
      <c r="I10" s="15">
        <v>102</v>
      </c>
      <c r="J10" s="35">
        <v>51.8</v>
      </c>
      <c r="K10" s="35">
        <v>51.82</v>
      </c>
      <c r="L10" s="35">
        <v>53.567999999999998</v>
      </c>
      <c r="M10" s="35">
        <v>53.588000000000001</v>
      </c>
      <c r="N10" s="16">
        <f t="shared" si="1"/>
        <v>53.578000000000003</v>
      </c>
      <c r="O10" s="15">
        <f>I10-H10</f>
        <v>2</v>
      </c>
      <c r="P10" s="11" t="s">
        <v>24</v>
      </c>
      <c r="Q10" s="36">
        <v>57919</v>
      </c>
      <c r="R10" s="36">
        <v>18758</v>
      </c>
      <c r="S10" s="37" t="s">
        <v>65</v>
      </c>
      <c r="T10" s="22" t="s">
        <v>57</v>
      </c>
      <c r="U10" s="15">
        <f t="shared" si="0"/>
        <v>1</v>
      </c>
      <c r="V10" s="24"/>
      <c r="W10" s="24"/>
      <c r="X10" s="38">
        <v>12.20636279311752</v>
      </c>
      <c r="Y10" s="38">
        <v>7.4049999999999991E-2</v>
      </c>
      <c r="Z10" s="36">
        <v>16895</v>
      </c>
      <c r="AA10" s="36">
        <v>54</v>
      </c>
      <c r="AB10" s="24">
        <v>19481</v>
      </c>
      <c r="AC10" s="24">
        <v>19200</v>
      </c>
      <c r="AD10" s="15">
        <v>19332</v>
      </c>
      <c r="AE10" s="15">
        <f>AB10-AD10</f>
        <v>149</v>
      </c>
      <c r="AF10" s="15">
        <f>AD10-AC10</f>
        <v>132</v>
      </c>
      <c r="AG10" s="39"/>
    </row>
    <row r="11" spans="1:33" s="19" customFormat="1">
      <c r="A11" s="19">
        <v>341</v>
      </c>
      <c r="B11" s="15" t="s">
        <v>13</v>
      </c>
      <c r="C11" s="15" t="s">
        <v>17</v>
      </c>
      <c r="D11" s="15">
        <v>7</v>
      </c>
      <c r="E11" s="15" t="s">
        <v>15</v>
      </c>
      <c r="F11" s="15">
        <v>1</v>
      </c>
      <c r="G11" s="15" t="s">
        <v>16</v>
      </c>
      <c r="H11" s="15">
        <v>100</v>
      </c>
      <c r="I11" s="15">
        <v>102</v>
      </c>
      <c r="J11" s="35">
        <v>51.8</v>
      </c>
      <c r="K11" s="35">
        <v>51.82</v>
      </c>
      <c r="L11" s="35">
        <v>53.567999999999998</v>
      </c>
      <c r="M11" s="35">
        <v>53.588000000000001</v>
      </c>
      <c r="N11" s="16">
        <f t="shared" si="1"/>
        <v>53.578000000000003</v>
      </c>
      <c r="O11" s="15">
        <f>I11-H11</f>
        <v>2</v>
      </c>
      <c r="P11" s="11" t="s">
        <v>24</v>
      </c>
      <c r="Q11" s="36">
        <v>57929</v>
      </c>
      <c r="R11" s="36">
        <v>18767</v>
      </c>
      <c r="S11" s="37" t="s">
        <v>66</v>
      </c>
      <c r="T11" s="22" t="s">
        <v>54</v>
      </c>
      <c r="U11" s="15">
        <f t="shared" si="0"/>
        <v>1</v>
      </c>
      <c r="V11" s="24"/>
      <c r="W11" s="24"/>
      <c r="X11" s="38">
        <v>11.36860018034594</v>
      </c>
      <c r="Y11" s="38">
        <v>7.2300000000000003E-2</v>
      </c>
      <c r="Z11" s="36">
        <v>17466</v>
      </c>
      <c r="AA11" s="36">
        <v>56</v>
      </c>
      <c r="AB11" s="24"/>
      <c r="AC11" s="24"/>
      <c r="AD11" s="24"/>
      <c r="AE11" s="24"/>
      <c r="AF11" s="24"/>
      <c r="AG11" s="24"/>
    </row>
    <row r="12" spans="1:33" s="19" customFormat="1">
      <c r="A12" s="19">
        <v>341</v>
      </c>
      <c r="B12" s="40" t="s">
        <v>13</v>
      </c>
      <c r="C12" s="40" t="s">
        <v>17</v>
      </c>
      <c r="D12" s="40">
        <v>7</v>
      </c>
      <c r="E12" s="8" t="s">
        <v>15</v>
      </c>
      <c r="F12" s="40">
        <v>4</v>
      </c>
      <c r="G12" s="8" t="s">
        <v>16</v>
      </c>
      <c r="H12" s="40">
        <v>0</v>
      </c>
      <c r="I12" s="40">
        <v>4</v>
      </c>
      <c r="J12" s="40">
        <v>55.3</v>
      </c>
      <c r="K12" s="40">
        <v>55.34</v>
      </c>
      <c r="L12" s="4">
        <v>57.067999999999998</v>
      </c>
      <c r="M12" s="4">
        <v>57.108000000000004</v>
      </c>
      <c r="N12" s="16">
        <f t="shared" si="1"/>
        <v>57.088000000000001</v>
      </c>
      <c r="O12" s="40">
        <v>4</v>
      </c>
      <c r="P12" s="11" t="s">
        <v>25</v>
      </c>
      <c r="Q12" s="40">
        <v>42535</v>
      </c>
      <c r="R12" s="15">
        <v>13343</v>
      </c>
      <c r="S12" s="41" t="s">
        <v>67</v>
      </c>
      <c r="T12" s="41" t="s">
        <v>57</v>
      </c>
      <c r="U12" s="40">
        <v>2</v>
      </c>
      <c r="V12" s="42">
        <v>1</v>
      </c>
      <c r="W12" s="42">
        <v>1</v>
      </c>
      <c r="X12" s="9">
        <v>9.9499999999999993</v>
      </c>
      <c r="Y12" s="9">
        <v>0.06</v>
      </c>
      <c r="Z12" s="4">
        <v>18540</v>
      </c>
      <c r="AA12" s="4">
        <v>50</v>
      </c>
      <c r="AB12" s="40">
        <v>21538</v>
      </c>
      <c r="AC12" s="40">
        <v>21203</v>
      </c>
      <c r="AD12" s="40">
        <v>21369</v>
      </c>
      <c r="AE12" s="15">
        <f>AB12-AD12</f>
        <v>169</v>
      </c>
      <c r="AF12" s="15">
        <f>AD12-AC12</f>
        <v>166</v>
      </c>
      <c r="AG12" s="41"/>
    </row>
    <row r="13" spans="1:33" s="19" customFormat="1">
      <c r="A13" s="19">
        <v>341</v>
      </c>
      <c r="B13" s="15" t="s">
        <v>13</v>
      </c>
      <c r="C13" s="15" t="s">
        <v>17</v>
      </c>
      <c r="D13" s="15">
        <v>12</v>
      </c>
      <c r="E13" s="15" t="s">
        <v>15</v>
      </c>
      <c r="F13" s="15">
        <v>3</v>
      </c>
      <c r="G13" s="15" t="s">
        <v>16</v>
      </c>
      <c r="H13" s="15">
        <v>100</v>
      </c>
      <c r="I13" s="15">
        <v>102</v>
      </c>
      <c r="J13" s="35">
        <v>79.5</v>
      </c>
      <c r="K13" s="35">
        <v>79.52</v>
      </c>
      <c r="L13" s="35">
        <v>81.268000000000001</v>
      </c>
      <c r="M13" s="35">
        <v>81.287999999999997</v>
      </c>
      <c r="N13" s="16">
        <f t="shared" si="1"/>
        <v>81.277999999999992</v>
      </c>
      <c r="O13" s="15">
        <f>I13-H13</f>
        <v>2</v>
      </c>
      <c r="P13" s="11" t="s">
        <v>26</v>
      </c>
      <c r="Q13" s="36">
        <v>57920</v>
      </c>
      <c r="R13" s="36">
        <v>18759</v>
      </c>
      <c r="S13" s="37" t="s">
        <v>68</v>
      </c>
      <c r="T13" s="22" t="s">
        <v>57</v>
      </c>
      <c r="U13" s="15">
        <f>O13/2</f>
        <v>1</v>
      </c>
      <c r="V13" s="24"/>
      <c r="W13" s="24"/>
      <c r="X13" s="38">
        <v>6.4202794549851339</v>
      </c>
      <c r="Y13" s="38">
        <v>7.1760000000000004E-2</v>
      </c>
      <c r="Z13" s="36">
        <v>22056</v>
      </c>
      <c r="AA13" s="36">
        <v>95</v>
      </c>
      <c r="AB13" s="39">
        <v>25679</v>
      </c>
      <c r="AC13" s="24">
        <v>25383</v>
      </c>
      <c r="AD13" s="15">
        <v>25526</v>
      </c>
      <c r="AE13" s="15">
        <f>AB13-AD13</f>
        <v>153</v>
      </c>
      <c r="AF13" s="15">
        <f>AD13-AC13</f>
        <v>143</v>
      </c>
      <c r="AG13" s="39"/>
    </row>
    <row r="14" spans="1:33" s="19" customFormat="1">
      <c r="A14" s="19">
        <v>341</v>
      </c>
      <c r="B14" s="6" t="s">
        <v>13</v>
      </c>
      <c r="C14" s="6" t="s">
        <v>17</v>
      </c>
      <c r="D14" s="6">
        <v>22</v>
      </c>
      <c r="E14" s="8" t="s">
        <v>35</v>
      </c>
      <c r="F14" s="6">
        <v>2</v>
      </c>
      <c r="G14" s="8" t="s">
        <v>16</v>
      </c>
      <c r="H14" s="6">
        <v>0</v>
      </c>
      <c r="I14" s="6">
        <v>2</v>
      </c>
      <c r="J14" s="15">
        <v>113.6</v>
      </c>
      <c r="K14" s="15">
        <v>113.62</v>
      </c>
      <c r="L14" s="15">
        <f>M14-0.02</f>
        <v>115.36800000000001</v>
      </c>
      <c r="M14" s="4">
        <v>115.38800000000001</v>
      </c>
      <c r="N14" s="16">
        <f t="shared" si="1"/>
        <v>115.37800000000001</v>
      </c>
      <c r="O14" s="15">
        <v>2</v>
      </c>
      <c r="P14" s="11" t="s">
        <v>27</v>
      </c>
      <c r="Q14" s="43">
        <v>50638</v>
      </c>
      <c r="R14" s="36">
        <v>16319</v>
      </c>
      <c r="S14" s="21" t="s">
        <v>69</v>
      </c>
      <c r="T14" s="5" t="s">
        <v>57</v>
      </c>
      <c r="U14" s="15">
        <f>O14/2</f>
        <v>1</v>
      </c>
      <c r="V14" s="44">
        <v>-0.58192730000000004</v>
      </c>
      <c r="W14" s="36">
        <v>1</v>
      </c>
      <c r="X14" s="38" t="s">
        <v>70</v>
      </c>
      <c r="Y14" s="38">
        <v>6.0490000000000002E-2</v>
      </c>
      <c r="Z14" s="36">
        <v>23327</v>
      </c>
      <c r="AA14" s="36">
        <v>93</v>
      </c>
      <c r="AB14" s="15">
        <v>26949</v>
      </c>
      <c r="AC14" s="15">
        <v>26520</v>
      </c>
      <c r="AD14" s="15">
        <v>26731</v>
      </c>
      <c r="AE14" s="15">
        <f>AB14-AD14</f>
        <v>218</v>
      </c>
      <c r="AF14" s="15">
        <f>AD14-AC14</f>
        <v>211</v>
      </c>
      <c r="AG14" s="22"/>
    </row>
    <row r="15" spans="1:33" s="19" customFormat="1">
      <c r="A15" s="19">
        <v>341</v>
      </c>
      <c r="B15" s="8" t="s">
        <v>13</v>
      </c>
      <c r="C15" s="8" t="s">
        <v>17</v>
      </c>
      <c r="D15" s="8">
        <v>22</v>
      </c>
      <c r="E15" s="15" t="s">
        <v>35</v>
      </c>
      <c r="F15" s="8">
        <v>2</v>
      </c>
      <c r="G15" s="15" t="s">
        <v>16</v>
      </c>
      <c r="H15" s="8">
        <v>0</v>
      </c>
      <c r="I15" s="8">
        <v>2</v>
      </c>
      <c r="J15" s="4">
        <v>113.6</v>
      </c>
      <c r="K15" s="4">
        <v>113.62</v>
      </c>
      <c r="L15" s="4">
        <f>M15-0.02</f>
        <v>115.36800000000001</v>
      </c>
      <c r="M15" s="4">
        <v>115.38800000000001</v>
      </c>
      <c r="N15" s="16">
        <f t="shared" si="1"/>
        <v>115.37800000000001</v>
      </c>
      <c r="O15" s="4">
        <v>2</v>
      </c>
      <c r="P15" s="11" t="s">
        <v>27</v>
      </c>
      <c r="Q15" s="1">
        <v>50639</v>
      </c>
      <c r="R15" s="1">
        <v>16320</v>
      </c>
      <c r="S15" s="7" t="s">
        <v>71</v>
      </c>
      <c r="T15" s="7" t="s">
        <v>72</v>
      </c>
      <c r="U15" s="4">
        <f>O15/2</f>
        <v>1</v>
      </c>
      <c r="V15" s="2">
        <v>5.5109180000000002</v>
      </c>
      <c r="W15" s="1">
        <v>1</v>
      </c>
      <c r="X15" s="9" t="s">
        <v>73</v>
      </c>
      <c r="Y15" s="9">
        <v>0.32808999999999999</v>
      </c>
      <c r="Z15" s="1">
        <v>24118</v>
      </c>
      <c r="AA15" s="1">
        <v>536</v>
      </c>
      <c r="AB15" s="4"/>
      <c r="AC15" s="4"/>
      <c r="AD15" s="4"/>
      <c r="AE15" s="4"/>
      <c r="AF15" s="4"/>
      <c r="AG15" s="11"/>
    </row>
    <row r="16" spans="1:33" s="19" customFormat="1">
      <c r="A16" s="19">
        <v>341</v>
      </c>
      <c r="B16" s="4" t="s">
        <v>13</v>
      </c>
      <c r="C16" s="8" t="s">
        <v>17</v>
      </c>
      <c r="D16" s="8">
        <v>22</v>
      </c>
      <c r="E16" s="8" t="s">
        <v>35</v>
      </c>
      <c r="F16" s="8">
        <v>2</v>
      </c>
      <c r="G16" s="8" t="s">
        <v>16</v>
      </c>
      <c r="H16" s="8">
        <v>0</v>
      </c>
      <c r="I16" s="8">
        <v>2</v>
      </c>
      <c r="J16" s="4">
        <v>113.6</v>
      </c>
      <c r="K16" s="4">
        <v>113.62</v>
      </c>
      <c r="L16" s="4">
        <f>M16-0.02</f>
        <v>115.36800000000001</v>
      </c>
      <c r="M16" s="4">
        <v>115.38800000000001</v>
      </c>
      <c r="N16" s="16">
        <f t="shared" si="1"/>
        <v>115.37800000000001</v>
      </c>
      <c r="O16" s="4">
        <v>2</v>
      </c>
      <c r="P16" s="11" t="s">
        <v>27</v>
      </c>
      <c r="Q16" s="1">
        <v>50709</v>
      </c>
      <c r="R16" s="1">
        <v>16321</v>
      </c>
      <c r="S16" s="12" t="s">
        <v>74</v>
      </c>
      <c r="T16" s="7" t="s">
        <v>75</v>
      </c>
      <c r="U16" s="4">
        <f>O16/2</f>
        <v>1</v>
      </c>
      <c r="V16" s="2">
        <v>-3.6268389999999999</v>
      </c>
      <c r="W16" s="1">
        <v>1</v>
      </c>
      <c r="X16" s="3" t="s">
        <v>76</v>
      </c>
      <c r="Y16" s="3">
        <v>6.3189999999999996E-2</v>
      </c>
      <c r="Z16" s="1">
        <v>24015</v>
      </c>
      <c r="AA16" s="1">
        <v>105</v>
      </c>
      <c r="AB16" s="33"/>
      <c r="AC16" s="45"/>
      <c r="AD16" s="46"/>
      <c r="AE16" s="46"/>
      <c r="AF16" s="46"/>
      <c r="AG16" s="46"/>
    </row>
    <row r="17" spans="1:33" s="19" customFormat="1">
      <c r="A17" s="19">
        <v>341</v>
      </c>
      <c r="B17" s="4" t="s">
        <v>13</v>
      </c>
      <c r="C17" s="8" t="s">
        <v>17</v>
      </c>
      <c r="D17" s="8">
        <v>22</v>
      </c>
      <c r="E17" s="15" t="s">
        <v>35</v>
      </c>
      <c r="F17" s="8">
        <v>2</v>
      </c>
      <c r="G17" s="15" t="s">
        <v>16</v>
      </c>
      <c r="H17" s="8">
        <v>0</v>
      </c>
      <c r="I17" s="8">
        <v>2</v>
      </c>
      <c r="J17" s="4">
        <v>113.6</v>
      </c>
      <c r="K17" s="4">
        <v>113.62</v>
      </c>
      <c r="L17" s="4">
        <f>M17-0.02</f>
        <v>115.36800000000001</v>
      </c>
      <c r="M17" s="4">
        <v>115.38800000000001</v>
      </c>
      <c r="N17" s="16">
        <f t="shared" si="1"/>
        <v>115.37800000000001</v>
      </c>
      <c r="O17" s="4">
        <v>2</v>
      </c>
      <c r="P17" s="11" t="s">
        <v>27</v>
      </c>
      <c r="Q17" s="1">
        <v>50710</v>
      </c>
      <c r="R17" s="1">
        <v>16322</v>
      </c>
      <c r="S17" s="12" t="s">
        <v>77</v>
      </c>
      <c r="T17" s="7" t="s">
        <v>78</v>
      </c>
      <c r="U17" s="4">
        <f>O17/2</f>
        <v>1</v>
      </c>
      <c r="V17" s="2">
        <v>0.14217949999999999</v>
      </c>
      <c r="W17" s="1">
        <v>1</v>
      </c>
      <c r="X17" s="3" t="s">
        <v>79</v>
      </c>
      <c r="Y17" s="3">
        <v>6.6619999999999999E-2</v>
      </c>
      <c r="Z17" s="1">
        <v>24444</v>
      </c>
      <c r="AA17" s="1">
        <v>117</v>
      </c>
      <c r="AB17" s="33"/>
      <c r="AC17" s="45"/>
      <c r="AD17" s="46"/>
      <c r="AE17" s="46"/>
      <c r="AF17" s="46"/>
      <c r="AG17" s="46"/>
    </row>
    <row r="18" spans="1:33" s="19" customFormat="1">
      <c r="A18" s="19">
        <v>341</v>
      </c>
      <c r="B18" s="40" t="s">
        <v>13</v>
      </c>
      <c r="C18" s="40" t="s">
        <v>17</v>
      </c>
      <c r="D18" s="40">
        <v>22</v>
      </c>
      <c r="E18" s="8" t="s">
        <v>35</v>
      </c>
      <c r="F18" s="40">
        <v>2</v>
      </c>
      <c r="G18" s="8" t="s">
        <v>16</v>
      </c>
      <c r="H18" s="40">
        <v>5</v>
      </c>
      <c r="I18" s="40">
        <v>9</v>
      </c>
      <c r="J18" s="40">
        <v>113.65</v>
      </c>
      <c r="K18" s="40">
        <v>113.69</v>
      </c>
      <c r="L18" s="4">
        <v>115.41800000000001</v>
      </c>
      <c r="M18" s="4">
        <v>115.458</v>
      </c>
      <c r="N18" s="16">
        <f t="shared" si="1"/>
        <v>115.438</v>
      </c>
      <c r="O18" s="40">
        <v>4</v>
      </c>
      <c r="P18" s="11" t="s">
        <v>28</v>
      </c>
      <c r="Q18" s="40">
        <v>42536</v>
      </c>
      <c r="R18" s="15">
        <v>13344</v>
      </c>
      <c r="S18" s="41" t="s">
        <v>80</v>
      </c>
      <c r="T18" s="41" t="s">
        <v>57</v>
      </c>
      <c r="U18" s="40">
        <v>2</v>
      </c>
      <c r="V18" s="42">
        <v>2</v>
      </c>
      <c r="W18" s="42">
        <v>1</v>
      </c>
      <c r="X18" s="9">
        <v>5.43</v>
      </c>
      <c r="Y18" s="9">
        <v>0.06</v>
      </c>
      <c r="Z18" s="4">
        <v>23400</v>
      </c>
      <c r="AA18" s="4">
        <v>90</v>
      </c>
      <c r="AB18" s="40">
        <v>27048</v>
      </c>
      <c r="AC18" s="40">
        <v>26649</v>
      </c>
      <c r="AD18" s="40">
        <v>26846</v>
      </c>
      <c r="AE18" s="15">
        <f>AB18-AD18</f>
        <v>202</v>
      </c>
      <c r="AF18" s="15">
        <f>AD18-AC18</f>
        <v>197</v>
      </c>
      <c r="AG18" s="47"/>
    </row>
    <row r="19" spans="1:33" s="19" customFormat="1">
      <c r="A19" s="19">
        <v>341</v>
      </c>
      <c r="B19" s="15" t="s">
        <v>13</v>
      </c>
      <c r="C19" s="15" t="s">
        <v>17</v>
      </c>
      <c r="D19" s="15">
        <v>22</v>
      </c>
      <c r="E19" s="15" t="s">
        <v>35</v>
      </c>
      <c r="F19" s="15" t="s">
        <v>19</v>
      </c>
      <c r="G19" s="15" t="s">
        <v>16</v>
      </c>
      <c r="H19" s="15">
        <v>33</v>
      </c>
      <c r="I19" s="15">
        <v>38</v>
      </c>
      <c r="J19" s="15">
        <v>114.65</v>
      </c>
      <c r="K19" s="15">
        <v>114.7</v>
      </c>
      <c r="L19" s="15">
        <v>116.41800000000001</v>
      </c>
      <c r="M19" s="15">
        <v>116.468</v>
      </c>
      <c r="N19" s="16">
        <f t="shared" si="1"/>
        <v>116.44300000000001</v>
      </c>
      <c r="O19" s="15">
        <v>5</v>
      </c>
      <c r="P19" s="11" t="s">
        <v>29</v>
      </c>
      <c r="Q19" s="15">
        <v>39937</v>
      </c>
      <c r="R19" s="15">
        <v>12620</v>
      </c>
      <c r="S19" s="22" t="s">
        <v>81</v>
      </c>
      <c r="T19" s="22" t="s">
        <v>57</v>
      </c>
      <c r="U19" s="15">
        <f t="shared" ref="U19:U26" si="2">O19/2</f>
        <v>2.5</v>
      </c>
      <c r="V19" s="48">
        <v>0.78195440000000005</v>
      </c>
      <c r="W19" s="48">
        <v>1</v>
      </c>
      <c r="X19" s="49">
        <v>4.6466056000000009</v>
      </c>
      <c r="Y19" s="49">
        <v>6.1445682647815698E-2</v>
      </c>
      <c r="Z19" s="10">
        <v>24650</v>
      </c>
      <c r="AA19" s="10">
        <v>110</v>
      </c>
      <c r="AB19" s="15">
        <v>27953</v>
      </c>
      <c r="AC19" s="15">
        <v>27710</v>
      </c>
      <c r="AD19" s="15">
        <f>AVERAGE(AB19:AC19)</f>
        <v>27831.5</v>
      </c>
      <c r="AE19" s="15">
        <f>AB19-AD19</f>
        <v>121.5</v>
      </c>
      <c r="AF19" s="15">
        <f>AD19-AC19</f>
        <v>121.5</v>
      </c>
      <c r="AG19" s="24"/>
    </row>
    <row r="20" spans="1:33" s="19" customFormat="1">
      <c r="A20" s="19">
        <v>341</v>
      </c>
      <c r="B20" s="6" t="s">
        <v>13</v>
      </c>
      <c r="C20" s="6" t="s">
        <v>17</v>
      </c>
      <c r="D20" s="6">
        <v>31</v>
      </c>
      <c r="E20" s="8" t="s">
        <v>35</v>
      </c>
      <c r="F20" s="6" t="s">
        <v>19</v>
      </c>
      <c r="G20" s="8" t="s">
        <v>16</v>
      </c>
      <c r="H20" s="6">
        <v>32</v>
      </c>
      <c r="I20" s="6">
        <v>37</v>
      </c>
      <c r="J20" s="15">
        <v>200.22</v>
      </c>
      <c r="K20" s="15">
        <v>200.27</v>
      </c>
      <c r="L20" s="4">
        <v>201.88800000000001</v>
      </c>
      <c r="M20" s="15">
        <v>201.93800000000002</v>
      </c>
      <c r="N20" s="16">
        <f t="shared" si="1"/>
        <v>201.91300000000001</v>
      </c>
      <c r="O20" s="15">
        <v>5</v>
      </c>
      <c r="P20" s="11" t="s">
        <v>30</v>
      </c>
      <c r="Q20" s="43">
        <v>50711</v>
      </c>
      <c r="R20" s="36">
        <v>16323</v>
      </c>
      <c r="S20" s="21" t="s">
        <v>82</v>
      </c>
      <c r="T20" s="22" t="s">
        <v>57</v>
      </c>
      <c r="U20" s="15">
        <f t="shared" si="2"/>
        <v>2.5</v>
      </c>
      <c r="V20" s="44">
        <v>-0.67485090000000003</v>
      </c>
      <c r="W20" s="36">
        <v>1</v>
      </c>
      <c r="X20" s="50" t="s">
        <v>83</v>
      </c>
      <c r="Y20" s="50">
        <v>5.6229999999999995E-2</v>
      </c>
      <c r="Z20" s="36">
        <v>29927</v>
      </c>
      <c r="AA20" s="36">
        <v>191</v>
      </c>
      <c r="AB20" s="15">
        <v>33481</v>
      </c>
      <c r="AC20" s="15">
        <v>32933</v>
      </c>
      <c r="AD20" s="15">
        <v>33189</v>
      </c>
      <c r="AE20" s="15">
        <f>AB20-AD20</f>
        <v>292</v>
      </c>
      <c r="AF20" s="15">
        <f>AD20-AC20</f>
        <v>256</v>
      </c>
      <c r="AG20" s="24"/>
    </row>
    <row r="21" spans="1:33" s="19" customFormat="1">
      <c r="A21" s="19">
        <v>341</v>
      </c>
      <c r="B21" s="8" t="s">
        <v>13</v>
      </c>
      <c r="C21" s="8" t="s">
        <v>17</v>
      </c>
      <c r="D21" s="8">
        <v>31</v>
      </c>
      <c r="E21" s="15" t="s">
        <v>35</v>
      </c>
      <c r="F21" s="8" t="s">
        <v>19</v>
      </c>
      <c r="G21" s="15" t="s">
        <v>16</v>
      </c>
      <c r="H21" s="8">
        <v>32</v>
      </c>
      <c r="I21" s="8">
        <v>37</v>
      </c>
      <c r="J21" s="4">
        <v>200.22</v>
      </c>
      <c r="K21" s="4">
        <v>200.27</v>
      </c>
      <c r="L21" s="4">
        <v>201.88800000000001</v>
      </c>
      <c r="M21" s="4">
        <v>201.93800000000002</v>
      </c>
      <c r="N21" s="16">
        <f t="shared" si="1"/>
        <v>201.91300000000001</v>
      </c>
      <c r="O21" s="4">
        <v>5</v>
      </c>
      <c r="P21" s="11" t="s">
        <v>30</v>
      </c>
      <c r="Q21" s="1">
        <v>50712</v>
      </c>
      <c r="R21" s="1">
        <v>16324</v>
      </c>
      <c r="S21" s="7" t="s">
        <v>84</v>
      </c>
      <c r="T21" s="11" t="s">
        <v>72</v>
      </c>
      <c r="U21" s="4">
        <f t="shared" si="2"/>
        <v>2.5</v>
      </c>
      <c r="V21" s="2">
        <v>-3.0011920000000001</v>
      </c>
      <c r="W21" s="1">
        <v>1</v>
      </c>
      <c r="X21" s="3" t="s">
        <v>85</v>
      </c>
      <c r="Y21" s="3">
        <v>5.5590000000000001E-2</v>
      </c>
      <c r="Z21" s="1">
        <v>31355</v>
      </c>
      <c r="AA21" s="1">
        <v>224</v>
      </c>
      <c r="AB21" s="46"/>
      <c r="AC21" s="46"/>
      <c r="AD21" s="46"/>
      <c r="AE21" s="46"/>
      <c r="AF21" s="46"/>
      <c r="AG21" s="46"/>
    </row>
    <row r="22" spans="1:33" s="19" customFormat="1">
      <c r="A22" s="19">
        <v>341</v>
      </c>
      <c r="B22" s="8" t="s">
        <v>13</v>
      </c>
      <c r="C22" s="8" t="s">
        <v>17</v>
      </c>
      <c r="D22" s="8">
        <v>31</v>
      </c>
      <c r="E22" s="8" t="s">
        <v>35</v>
      </c>
      <c r="F22" s="8" t="s">
        <v>19</v>
      </c>
      <c r="G22" s="8" t="s">
        <v>16</v>
      </c>
      <c r="H22" s="8">
        <v>32</v>
      </c>
      <c r="I22" s="8">
        <v>37</v>
      </c>
      <c r="J22" s="4">
        <v>200.22</v>
      </c>
      <c r="K22" s="4">
        <v>200.27</v>
      </c>
      <c r="L22" s="4">
        <v>201.88800000000001</v>
      </c>
      <c r="M22" s="4">
        <v>201.93800000000002</v>
      </c>
      <c r="N22" s="16">
        <f t="shared" si="1"/>
        <v>201.91300000000001</v>
      </c>
      <c r="O22" s="4">
        <v>5</v>
      </c>
      <c r="P22" s="11" t="s">
        <v>30</v>
      </c>
      <c r="Q22" s="1">
        <v>50713</v>
      </c>
      <c r="R22" s="1">
        <v>16325</v>
      </c>
      <c r="S22" s="7" t="s">
        <v>86</v>
      </c>
      <c r="T22" s="11" t="s">
        <v>78</v>
      </c>
      <c r="U22" s="4">
        <f t="shared" si="2"/>
        <v>2.5</v>
      </c>
      <c r="V22" s="2">
        <v>-4.2360870000000004</v>
      </c>
      <c r="W22" s="1">
        <v>1</v>
      </c>
      <c r="X22" s="3" t="s">
        <v>87</v>
      </c>
      <c r="Y22" s="3">
        <v>5.7260000000000005E-2</v>
      </c>
      <c r="Z22" s="1">
        <v>30770</v>
      </c>
      <c r="AA22" s="1">
        <v>215</v>
      </c>
      <c r="AB22" s="46"/>
      <c r="AC22" s="46"/>
      <c r="AD22" s="46"/>
      <c r="AE22" s="46"/>
      <c r="AF22" s="46"/>
      <c r="AG22" s="46"/>
    </row>
    <row r="23" spans="1:33" s="19" customFormat="1">
      <c r="A23" s="19">
        <v>341</v>
      </c>
      <c r="B23" s="15" t="s">
        <v>13</v>
      </c>
      <c r="C23" s="15" t="s">
        <v>17</v>
      </c>
      <c r="D23" s="15">
        <v>33</v>
      </c>
      <c r="E23" s="15" t="s">
        <v>35</v>
      </c>
      <c r="F23" s="15" t="s">
        <v>19</v>
      </c>
      <c r="G23" s="15" t="s">
        <v>16</v>
      </c>
      <c r="H23" s="15">
        <v>22</v>
      </c>
      <c r="I23" s="15">
        <v>27</v>
      </c>
      <c r="J23" s="15">
        <v>219.52</v>
      </c>
      <c r="K23" s="15">
        <v>219.57</v>
      </c>
      <c r="L23" s="4">
        <v>221.28800000000001</v>
      </c>
      <c r="M23" s="4">
        <v>221.33799999999999</v>
      </c>
      <c r="N23" s="16">
        <f t="shared" si="1"/>
        <v>221.31299999999999</v>
      </c>
      <c r="O23" s="15">
        <v>5</v>
      </c>
      <c r="P23" s="11" t="s">
        <v>31</v>
      </c>
      <c r="Q23" s="15">
        <v>39938</v>
      </c>
      <c r="R23" s="15">
        <v>12621</v>
      </c>
      <c r="S23" s="22" t="s">
        <v>88</v>
      </c>
      <c r="T23" s="22" t="s">
        <v>57</v>
      </c>
      <c r="U23" s="15">
        <f t="shared" si="2"/>
        <v>2.5</v>
      </c>
      <c r="V23" s="48">
        <v>2.1971569999999998</v>
      </c>
      <c r="W23" s="48">
        <v>1</v>
      </c>
      <c r="X23" s="49">
        <v>1.4097200000000003</v>
      </c>
      <c r="Y23" s="49">
        <v>5.3786519560478696E-2</v>
      </c>
      <c r="Z23" s="10">
        <v>34230</v>
      </c>
      <c r="AA23" s="10">
        <v>310</v>
      </c>
      <c r="AB23" s="15">
        <v>38221</v>
      </c>
      <c r="AC23" s="15">
        <v>37141</v>
      </c>
      <c r="AD23" s="15">
        <f>AVERAGE(AB23:AC23)</f>
        <v>37681</v>
      </c>
      <c r="AE23" s="15">
        <f>AB23-AD23</f>
        <v>540</v>
      </c>
      <c r="AF23" s="15">
        <f>AD23-AC23</f>
        <v>540</v>
      </c>
      <c r="AG23" s="51"/>
    </row>
    <row r="24" spans="1:33" s="19" customFormat="1">
      <c r="A24" s="19">
        <v>341</v>
      </c>
      <c r="B24" s="4" t="s">
        <v>13</v>
      </c>
      <c r="C24" s="4" t="s">
        <v>17</v>
      </c>
      <c r="D24" s="4">
        <v>41</v>
      </c>
      <c r="E24" s="8" t="s">
        <v>35</v>
      </c>
      <c r="F24" s="4">
        <v>1</v>
      </c>
      <c r="G24" s="8" t="s">
        <v>16</v>
      </c>
      <c r="H24" s="4">
        <v>0</v>
      </c>
      <c r="I24" s="4">
        <v>6</v>
      </c>
      <c r="J24" s="4">
        <v>294.89999999999998</v>
      </c>
      <c r="K24" s="4">
        <v>294.95999999999998</v>
      </c>
      <c r="L24" s="4">
        <v>296.66799999999995</v>
      </c>
      <c r="M24" s="4">
        <v>296.72799999999995</v>
      </c>
      <c r="N24" s="16">
        <f t="shared" si="1"/>
        <v>296.69799999999998</v>
      </c>
      <c r="O24" s="4">
        <v>6</v>
      </c>
      <c r="P24" s="11" t="s">
        <v>32</v>
      </c>
      <c r="Q24" s="4">
        <v>42537</v>
      </c>
      <c r="R24" s="4">
        <v>13345.1</v>
      </c>
      <c r="S24" s="11" t="s">
        <v>89</v>
      </c>
      <c r="T24" s="11" t="s">
        <v>54</v>
      </c>
      <c r="U24" s="4">
        <f t="shared" si="2"/>
        <v>3</v>
      </c>
      <c r="V24" s="52">
        <v>-2.1249889999999998</v>
      </c>
      <c r="W24" s="52">
        <v>1</v>
      </c>
      <c r="X24" s="9">
        <v>0.28134080000000006</v>
      </c>
      <c r="Y24" s="9">
        <v>5.2098200849262227E-2</v>
      </c>
      <c r="Z24" s="10">
        <v>47180</v>
      </c>
      <c r="AA24" s="10">
        <v>1490</v>
      </c>
      <c r="AB24" s="46"/>
      <c r="AC24" s="46"/>
      <c r="AD24" s="46"/>
      <c r="AE24" s="46"/>
      <c r="AF24" s="46"/>
      <c r="AG24" s="46"/>
    </row>
    <row r="25" spans="1:33" s="19" customFormat="1">
      <c r="A25" s="19">
        <v>341</v>
      </c>
      <c r="B25" s="4" t="s">
        <v>13</v>
      </c>
      <c r="C25" s="4" t="s">
        <v>17</v>
      </c>
      <c r="D25" s="4">
        <v>41</v>
      </c>
      <c r="E25" s="15" t="s">
        <v>35</v>
      </c>
      <c r="F25" s="4">
        <v>1</v>
      </c>
      <c r="G25" s="15" t="s">
        <v>16</v>
      </c>
      <c r="H25" s="4">
        <v>0</v>
      </c>
      <c r="I25" s="4">
        <v>6</v>
      </c>
      <c r="J25" s="4">
        <v>294.89999999999998</v>
      </c>
      <c r="K25" s="4">
        <v>294.95999999999998</v>
      </c>
      <c r="L25" s="4">
        <v>296.66799999999995</v>
      </c>
      <c r="M25" s="4">
        <v>296.72799999999995</v>
      </c>
      <c r="N25" s="16">
        <f t="shared" si="1"/>
        <v>296.69799999999998</v>
      </c>
      <c r="O25" s="4">
        <v>6</v>
      </c>
      <c r="P25" s="11" t="s">
        <v>32</v>
      </c>
      <c r="Q25" s="4">
        <v>42538</v>
      </c>
      <c r="R25" s="4">
        <v>13345.2</v>
      </c>
      <c r="S25" s="11" t="s">
        <v>90</v>
      </c>
      <c r="T25" s="11" t="s">
        <v>54</v>
      </c>
      <c r="U25" s="4">
        <f t="shared" si="2"/>
        <v>3</v>
      </c>
      <c r="V25" s="53">
        <v>-2.3899430000000002</v>
      </c>
      <c r="W25" s="52">
        <v>1</v>
      </c>
      <c r="X25" s="9">
        <v>0.28325440000000002</v>
      </c>
      <c r="Y25" s="9">
        <v>5.2101470187683255E-2</v>
      </c>
      <c r="Z25" s="10">
        <v>47130</v>
      </c>
      <c r="AA25" s="10">
        <v>1480</v>
      </c>
      <c r="AB25" s="46"/>
      <c r="AC25" s="46"/>
      <c r="AD25" s="46"/>
      <c r="AE25" s="46"/>
      <c r="AF25" s="46"/>
      <c r="AG25" s="46"/>
    </row>
    <row r="26" spans="1:33" s="19" customFormat="1">
      <c r="A26" s="19">
        <v>341</v>
      </c>
      <c r="B26" s="15" t="s">
        <v>13</v>
      </c>
      <c r="C26" s="15" t="s">
        <v>17</v>
      </c>
      <c r="D26" s="15">
        <v>41</v>
      </c>
      <c r="E26" s="8" t="s">
        <v>35</v>
      </c>
      <c r="F26" s="15">
        <v>1</v>
      </c>
      <c r="G26" s="8" t="s">
        <v>16</v>
      </c>
      <c r="H26" s="15">
        <v>55</v>
      </c>
      <c r="I26" s="15">
        <v>60</v>
      </c>
      <c r="J26" s="15">
        <v>295.45</v>
      </c>
      <c r="K26" s="15">
        <v>295.5</v>
      </c>
      <c r="L26" s="4">
        <v>297.21799999999996</v>
      </c>
      <c r="M26" s="4">
        <v>297.26799999999997</v>
      </c>
      <c r="N26" s="16">
        <f t="shared" si="1"/>
        <v>297.24299999999994</v>
      </c>
      <c r="O26" s="15">
        <v>5</v>
      </c>
      <c r="P26" s="11" t="s">
        <v>33</v>
      </c>
      <c r="Q26" s="15">
        <v>42539</v>
      </c>
      <c r="R26" s="15">
        <v>13346</v>
      </c>
      <c r="S26" s="22" t="s">
        <v>91</v>
      </c>
      <c r="T26" s="22" t="s">
        <v>57</v>
      </c>
      <c r="U26" s="15">
        <f t="shared" si="2"/>
        <v>2.5</v>
      </c>
      <c r="V26" s="23">
        <v>-2.6875719999999998</v>
      </c>
      <c r="W26" s="23">
        <v>1</v>
      </c>
      <c r="X26" s="9">
        <v>0.34720400000000001</v>
      </c>
      <c r="Y26" s="9">
        <v>5.2262681593925102E-2</v>
      </c>
      <c r="Z26" s="10">
        <v>45490</v>
      </c>
      <c r="AA26" s="10">
        <v>1210</v>
      </c>
      <c r="AB26" s="15">
        <f>AD26+1275</f>
        <v>49138</v>
      </c>
      <c r="AC26" s="15">
        <f>AD26-1275</f>
        <v>46588</v>
      </c>
      <c r="AD26" s="15">
        <v>47863</v>
      </c>
      <c r="AE26" s="15">
        <f>AB26-AD26</f>
        <v>1275</v>
      </c>
      <c r="AF26" s="15">
        <f>AD26-AC26</f>
        <v>1275</v>
      </c>
      <c r="AG26" s="24"/>
    </row>
    <row r="27" spans="1:33">
      <c r="A27" s="54" t="s">
        <v>94</v>
      </c>
      <c r="B27" s="54"/>
      <c r="C27" s="54"/>
      <c r="D27" s="54"/>
      <c r="E27" s="54"/>
      <c r="F27" s="55">
        <f>COUNTA(S2:S26)</f>
        <v>25</v>
      </c>
      <c r="N27" s="18"/>
      <c r="O27" s="18"/>
    </row>
    <row r="28" spans="1:33">
      <c r="F28" s="25"/>
      <c r="G28" s="25"/>
    </row>
  </sheetData>
  <mergeCells count="1">
    <mergeCell ref="A27:E2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defaultColWidth="8.625" defaultRowHeight="15.7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2- Radiocarbon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zelle</dc:creator>
  <cp:lastModifiedBy>Sally Zellers</cp:lastModifiedBy>
  <dcterms:created xsi:type="dcterms:W3CDTF">2018-11-21T01:35:28Z</dcterms:created>
  <dcterms:modified xsi:type="dcterms:W3CDTF">2020-03-09T19:56:25Z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db70b59ad4634a87a91c15883969de59</vt:lpwstr>
  </property>
</Properties>
</file>