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3.xml" ContentType="application/vnd.openxmlformats-officedocument.drawing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4.xml" ContentType="application/vnd.openxmlformats-officedocument.drawing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5.xml" ContentType="application/vnd.openxmlformats-officedocument.drawing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n\Documents\Paper submisison\Nat Comm Submission\Submission 1\Nat Comm\Rebuttal 2\Finale submission\Final files\NCOMMS-19-36947 esposition in f\"/>
    </mc:Choice>
  </mc:AlternateContent>
  <xr:revisionPtr revIDLastSave="0" documentId="13_ncr:1_{F2A93506-C4DF-46A5-A1E6-A0C149E404CB}" xr6:coauthVersionLast="44" xr6:coauthVersionMax="44" xr10:uidLastSave="{00000000-0000-0000-0000-000000000000}"/>
  <bookViews>
    <workbookView xWindow="-110" yWindow="-110" windowWidth="19420" windowHeight="10420" firstSheet="5" activeTab="10" xr2:uid="{8D341057-1EA8-44E4-BB4F-5F2287A27BFD}"/>
  </bookViews>
  <sheets>
    <sheet name="Fig. 1a" sheetId="12" r:id="rId1"/>
    <sheet name="Fig. 1b" sheetId="1" r:id="rId2"/>
    <sheet name="Fig. 2" sheetId="2" r:id="rId3"/>
    <sheet name="Fig. 3c P. aeruginosa" sheetId="3" r:id="rId4"/>
    <sheet name="Fig. 3c S. aureus" sheetId="4" r:id="rId5"/>
    <sheet name="Fig. 4a" sheetId="5" r:id="rId6"/>
    <sheet name="Fig. 4b" sheetId="7" r:id="rId7"/>
    <sheet name="Fig. 6b" sheetId="8" r:id="rId8"/>
    <sheet name="Fig. S2 (UPEC)" sheetId="9" r:id="rId9"/>
    <sheet name="Fig. S3 (P. aeruginosa)" sheetId="16" r:id="rId10"/>
    <sheet name="Fig. S4 (S. aureus)" sheetId="10" r:id="rId11"/>
    <sheet name="Fig. S5 (S. aurues 48)" sheetId="14" r:id="rId12"/>
    <sheet name="Fig. S6 (P. aeruginosa 48)" sheetId="13" r:id="rId13"/>
    <sheet name="Fig. S11" sheetId="11" r:id="rId14"/>
    <sheet name="Fig. S12" sheetId="15" r:id="rId15"/>
  </sheets>
  <externalReferences>
    <externalReference r:id="rId16"/>
    <externalReference r:id="rId17"/>
    <externalReference r:id="rId18"/>
    <externalReference r:id="rId1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2" i="16" l="1"/>
  <c r="L32" i="16"/>
  <c r="M28" i="16"/>
  <c r="L28" i="16"/>
  <c r="M15" i="16"/>
  <c r="L15" i="16"/>
  <c r="M9" i="16"/>
  <c r="L9" i="16"/>
  <c r="L31" i="10" l="1"/>
  <c r="K31" i="10"/>
  <c r="E27" i="10"/>
  <c r="D27" i="10"/>
  <c r="L27" i="10"/>
  <c r="K27" i="10"/>
  <c r="L15" i="10"/>
  <c r="K15" i="10"/>
  <c r="L9" i="10"/>
  <c r="K9" i="10"/>
  <c r="D42" i="16"/>
  <c r="E42" i="16" s="1"/>
  <c r="D41" i="16"/>
  <c r="E41" i="16" s="1"/>
  <c r="E32" i="16"/>
  <c r="D32" i="16"/>
  <c r="E28" i="16"/>
  <c r="D28" i="16"/>
  <c r="E23" i="16"/>
  <c r="D23" i="16"/>
  <c r="E15" i="16"/>
  <c r="D15" i="16"/>
  <c r="E9" i="16"/>
  <c r="D9" i="16"/>
  <c r="E4" i="16"/>
  <c r="D4" i="16"/>
  <c r="L33" i="9"/>
  <c r="K33" i="9"/>
  <c r="L27" i="9"/>
  <c r="K27" i="9"/>
  <c r="L14" i="9"/>
  <c r="K14" i="9"/>
  <c r="L8" i="9"/>
  <c r="K8" i="9"/>
  <c r="F2" i="2" l="1"/>
  <c r="I34" i="14"/>
  <c r="H34" i="14"/>
  <c r="D42" i="10"/>
  <c r="D41" i="10"/>
  <c r="G3" i="2"/>
  <c r="F3" i="2"/>
  <c r="G8" i="2"/>
  <c r="F8" i="2"/>
  <c r="G7" i="2"/>
  <c r="F7" i="2"/>
  <c r="F6" i="2"/>
  <c r="G6" i="2" s="1"/>
  <c r="G2" i="2"/>
  <c r="E6" i="13" l="1"/>
  <c r="E21" i="14"/>
  <c r="D21" i="14"/>
  <c r="E16" i="14"/>
  <c r="D16" i="14"/>
  <c r="E10" i="14" l="1"/>
  <c r="D10" i="14"/>
  <c r="E6" i="14"/>
  <c r="D6" i="14"/>
  <c r="E2" i="14"/>
  <c r="D2" i="14"/>
  <c r="D21" i="13"/>
  <c r="E21" i="13"/>
  <c r="E16" i="13"/>
  <c r="D16" i="13"/>
  <c r="E10" i="13" l="1"/>
  <c r="D10" i="13"/>
  <c r="D6" i="13" l="1"/>
  <c r="E2" i="13"/>
  <c r="D2" i="13"/>
  <c r="E42" i="10" l="1"/>
  <c r="E41" i="10"/>
  <c r="D46" i="12" l="1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H11" i="12"/>
  <c r="I11" i="12" s="1"/>
  <c r="D11" i="12"/>
  <c r="D10" i="12"/>
  <c r="D9" i="12"/>
  <c r="D8" i="12"/>
  <c r="D7" i="12"/>
  <c r="D6" i="12"/>
  <c r="D5" i="12"/>
  <c r="D4" i="12"/>
  <c r="D3" i="12"/>
  <c r="H10" i="12" s="1"/>
  <c r="I10" i="12" s="1"/>
  <c r="I3" i="8"/>
  <c r="H8" i="12" l="1"/>
  <c r="I8" i="12" s="1"/>
  <c r="H9" i="12"/>
  <c r="I9" i="12" s="1"/>
  <c r="H12" i="12"/>
  <c r="I12" i="12" s="1"/>
  <c r="H7" i="12"/>
  <c r="I7" i="12" s="1"/>
  <c r="I2" i="8" l="1"/>
  <c r="E23" i="11" l="1"/>
  <c r="D23" i="11"/>
  <c r="E16" i="11"/>
  <c r="D16" i="11"/>
  <c r="E10" i="11"/>
  <c r="D10" i="11"/>
  <c r="E6" i="11"/>
  <c r="D6" i="11"/>
  <c r="E2" i="11"/>
  <c r="D2" i="11"/>
  <c r="D31" i="10" l="1"/>
  <c r="E31" i="10"/>
  <c r="E23" i="10"/>
  <c r="D23" i="10"/>
  <c r="E15" i="10"/>
  <c r="D15" i="10"/>
  <c r="E9" i="10"/>
  <c r="D9" i="10"/>
  <c r="D4" i="10"/>
  <c r="E4" i="10"/>
  <c r="D21" i="3"/>
  <c r="E2" i="2"/>
  <c r="D2" i="2"/>
  <c r="E6" i="2" l="1"/>
  <c r="D6" i="2"/>
  <c r="E31" i="9"/>
  <c r="D31" i="9"/>
  <c r="E27" i="9"/>
  <c r="D27" i="9"/>
  <c r="E23" i="9"/>
  <c r="D23" i="9"/>
  <c r="E15" i="9"/>
  <c r="D15" i="9"/>
  <c r="E9" i="9"/>
  <c r="D4" i="9"/>
  <c r="D9" i="9"/>
  <c r="E4" i="9"/>
  <c r="F4" i="8"/>
  <c r="G4" i="8"/>
  <c r="F3" i="8"/>
  <c r="G3" i="8"/>
  <c r="G2" i="8"/>
  <c r="F2" i="8"/>
  <c r="B16" i="7"/>
  <c r="E25" i="7"/>
  <c r="E24" i="7"/>
  <c r="D25" i="7"/>
  <c r="D24" i="7"/>
  <c r="E17" i="7"/>
  <c r="E16" i="7"/>
  <c r="D17" i="7"/>
  <c r="D16" i="7"/>
  <c r="C16" i="7" l="1"/>
  <c r="C17" i="7"/>
  <c r="B17" i="7"/>
  <c r="C24" i="7"/>
  <c r="C25" i="7"/>
  <c r="E8" i="7"/>
  <c r="D8" i="7"/>
  <c r="C8" i="7" l="1"/>
  <c r="C9" i="7"/>
  <c r="B25" i="7"/>
  <c r="B24" i="7"/>
  <c r="B9" i="7"/>
  <c r="B8" i="7"/>
  <c r="B81" i="5"/>
  <c r="C81" i="5" s="1"/>
  <c r="B80" i="5"/>
  <c r="C80" i="5" s="1"/>
  <c r="B74" i="5"/>
  <c r="B73" i="5"/>
  <c r="D25" i="5" l="1"/>
  <c r="D24" i="5"/>
  <c r="E24" i="5"/>
  <c r="E25" i="5"/>
  <c r="C25" i="5"/>
  <c r="C17" i="5"/>
  <c r="C16" i="5"/>
  <c r="C24" i="5"/>
  <c r="B25" i="5"/>
  <c r="B24" i="5"/>
  <c r="E17" i="5"/>
  <c r="E16" i="5"/>
  <c r="D17" i="5"/>
  <c r="D16" i="5"/>
  <c r="B17" i="5"/>
  <c r="B16" i="5"/>
  <c r="C9" i="5"/>
  <c r="C8" i="5"/>
  <c r="E8" i="5" s="1"/>
  <c r="B9" i="5"/>
  <c r="B8" i="5"/>
  <c r="D8" i="5" l="1"/>
  <c r="E22" i="4"/>
  <c r="D22" i="4"/>
  <c r="E17" i="4"/>
  <c r="D17" i="4"/>
  <c r="D11" i="4" l="1"/>
  <c r="E11" i="4"/>
  <c r="E6" i="4" l="1"/>
  <c r="D6" i="4"/>
  <c r="E2" i="4"/>
  <c r="D2" i="4"/>
  <c r="E21" i="3"/>
  <c r="E16" i="3"/>
  <c r="D16" i="3"/>
  <c r="E2" i="3" l="1"/>
  <c r="D2" i="3"/>
  <c r="E10" i="3"/>
  <c r="D10" i="3"/>
  <c r="E6" i="3"/>
  <c r="D6" i="3"/>
  <c r="E21" i="2" l="1"/>
  <c r="D21" i="2"/>
  <c r="E16" i="2"/>
  <c r="D16" i="2"/>
  <c r="D10" i="2" l="1"/>
  <c r="E10" i="2"/>
  <c r="I13" i="1"/>
  <c r="I14" i="1"/>
  <c r="I15" i="1"/>
  <c r="I16" i="1"/>
  <c r="I17" i="1"/>
  <c r="I12" i="1"/>
  <c r="H13" i="1"/>
  <c r="H14" i="1"/>
  <c r="H15" i="1"/>
  <c r="H16" i="1"/>
  <c r="H17" i="1"/>
  <c r="H12" i="1"/>
  <c r="D15" i="1"/>
  <c r="C15" i="1"/>
  <c r="D14" i="1"/>
  <c r="C14" i="1"/>
  <c r="D13" i="1"/>
  <c r="C13" i="1"/>
  <c r="A15" i="1"/>
  <c r="A14" i="1"/>
  <c r="B15" i="1"/>
  <c r="B14" i="1"/>
</calcChain>
</file>

<file path=xl/sharedStrings.xml><?xml version="1.0" encoding="utf-8"?>
<sst xmlns="http://schemas.openxmlformats.org/spreadsheetml/2006/main" count="374" uniqueCount="96">
  <si>
    <r>
      <t>Distance to the magnet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</si>
  <si>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t>Test 1</t>
  </si>
  <si>
    <t>Test 2</t>
  </si>
  <si>
    <t>Test 3</t>
  </si>
  <si>
    <t>Gravity control (t, min)</t>
  </si>
  <si>
    <r>
      <t>Average distance to the magnet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</si>
  <si>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t xml:space="preserve">standard deviation </t>
  </si>
  <si>
    <t>Average gravity Time (min)</t>
  </si>
  <si>
    <t>standard deviation</t>
  </si>
  <si>
    <t>In response to magnet (t, min)</t>
  </si>
  <si>
    <t>Surface type</t>
  </si>
  <si>
    <r>
      <t>Biomass (</t>
    </r>
    <r>
      <rPr>
        <sz val="11"/>
        <color theme="1"/>
        <rFont val="Calibri"/>
        <family val="2"/>
      </rPr>
      <t>µm3/µm2)</t>
    </r>
  </si>
  <si>
    <t>Flat control</t>
  </si>
  <si>
    <t>Average</t>
  </si>
  <si>
    <t>Standard deviation</t>
  </si>
  <si>
    <t xml:space="preserve">*Note: each number in column B represents an average of at least 5 technical replicates from each biological repeat. </t>
  </si>
  <si>
    <t>UPEC</t>
  </si>
  <si>
    <t>Biofilm cells dispersed by 3 min on-demand actuation</t>
  </si>
  <si>
    <t>Cells remained on surface</t>
  </si>
  <si>
    <t>Control</t>
  </si>
  <si>
    <t>Ofx 20 µg/mL</t>
  </si>
  <si>
    <t>Amp 200 µg/mL</t>
  </si>
  <si>
    <t>Stdv.</t>
  </si>
  <si>
    <t>raw data</t>
  </si>
  <si>
    <t>Biofilm cells dispersed by bead beating</t>
  </si>
  <si>
    <t>Intact biofilms</t>
  </si>
  <si>
    <t>UPEC exponential phase cells (bead beating)</t>
  </si>
  <si>
    <t xml:space="preserve">Control </t>
  </si>
  <si>
    <t>Percentage of reduction</t>
  </si>
  <si>
    <t>P. aeruginosa PAO1</t>
  </si>
  <si>
    <t>Tob 50 µg/mL</t>
  </si>
  <si>
    <t>Min 200 µg/mL</t>
  </si>
  <si>
    <t>Smooth PDMS (5 days)</t>
  </si>
  <si>
    <t>Test 1 (CFU/mm2)</t>
  </si>
  <si>
    <t>Test 2 (CFU/mm2)</t>
  </si>
  <si>
    <t>stdv.</t>
  </si>
  <si>
    <t>Test 3 (CFU/mm2)</t>
  </si>
  <si>
    <t>Non-actuated (3 days)</t>
  </si>
  <si>
    <t>Actuated (30 days)</t>
  </si>
  <si>
    <t>t = 3 h</t>
  </si>
  <si>
    <t>t = 6 h</t>
  </si>
  <si>
    <t xml:space="preserve">Time </t>
  </si>
  <si>
    <r>
      <t xml:space="preserve">Static control (D = 2 </t>
    </r>
    <r>
      <rPr>
        <sz val="11"/>
        <color theme="1"/>
        <rFont val="Calibri"/>
        <family val="2"/>
      </rPr>
      <t>µm)</t>
    </r>
  </si>
  <si>
    <t>Continuous acuation (D = 2 µm)</t>
  </si>
  <si>
    <r>
      <t xml:space="preserve">Static control (D = 5 </t>
    </r>
    <r>
      <rPr>
        <sz val="11"/>
        <color theme="1"/>
        <rFont val="Calibri"/>
        <family val="2"/>
      </rPr>
      <t>µm)</t>
    </r>
  </si>
  <si>
    <t>Continuous acuation (D = 5 µm)</t>
  </si>
  <si>
    <t>On-demand acuation (D = 5 µm)</t>
  </si>
  <si>
    <t>Sequential acuation (D = 5 µm)</t>
  </si>
  <si>
    <t>On-demand acuation (D = 2 µm)</t>
  </si>
  <si>
    <t>Sequential acuation (D = 2 µm)</t>
  </si>
  <si>
    <t>Static control (D = 2 µm)</t>
  </si>
  <si>
    <t>48 h</t>
  </si>
  <si>
    <t>S. aureus</t>
  </si>
  <si>
    <t>P. aeruginosa</t>
  </si>
  <si>
    <t xml:space="preserve">3 h </t>
  </si>
  <si>
    <t>6 h</t>
  </si>
  <si>
    <t>Brackets</t>
  </si>
  <si>
    <t>Number</t>
  </si>
  <si>
    <t>Percentage</t>
  </si>
  <si>
    <t>0-5</t>
  </si>
  <si>
    <t>5-10</t>
  </si>
  <si>
    <t>10-15</t>
  </si>
  <si>
    <t>15-20</t>
  </si>
  <si>
    <t>20-25</t>
  </si>
  <si>
    <t>25-30</t>
  </si>
  <si>
    <t>Particle #</t>
  </si>
  <si>
    <t>Length, px</t>
  </si>
  <si>
    <t>Length, nm</t>
  </si>
  <si>
    <t>Image #</t>
  </si>
  <si>
    <t>Image 1</t>
  </si>
  <si>
    <t>50/70 nm/px</t>
  </si>
  <si>
    <t>Image 2</t>
  </si>
  <si>
    <t>50/88 nm/px</t>
  </si>
  <si>
    <t>Image 3</t>
  </si>
  <si>
    <t>50/47 nm/px</t>
  </si>
  <si>
    <t>average</t>
  </si>
  <si>
    <t>stdv</t>
  </si>
  <si>
    <t>log-reduction</t>
  </si>
  <si>
    <t>rrsB (16s rRNA)</t>
  </si>
  <si>
    <t>Sample</t>
  </si>
  <si>
    <t>Time</t>
  </si>
  <si>
    <t>Remained cells</t>
  </si>
  <si>
    <t>Released cells</t>
  </si>
  <si>
    <t>rrlB (23s rRNA)</t>
  </si>
  <si>
    <t>Times of change compared to HK</t>
  </si>
  <si>
    <t>rrnB P1</t>
  </si>
  <si>
    <t>Biofilm cells detached by on-demand actuation</t>
  </si>
  <si>
    <t>Cells remained after actuation</t>
  </si>
  <si>
    <t>Static controls</t>
  </si>
  <si>
    <t>Static control (D = 5 µm)</t>
  </si>
  <si>
    <t>16s</t>
  </si>
  <si>
    <t>0 min</t>
  </si>
  <si>
    <t>7 min</t>
  </si>
  <si>
    <t>30 min</t>
  </si>
  <si>
    <t>23s</t>
  </si>
  <si>
    <t>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</si>
</sst>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Fill="1"/>
    <xf numFmtId="0" fontId="1" fillId="2" borderId="0" xfId="0" applyFont="1" applyFill="1"/>
    <xf numFmtId="0" fontId="1" fillId="0" borderId="0" xfId="0" applyFont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 b="0"/>
              <a:t>Length distribution of MNPs</a:t>
            </a:r>
          </a:p>
        </c:rich>
      </c:tx>
      <c:layout>
        <c:manualLayout>
          <c:xMode val="edge"/>
          <c:yMode val="edge"/>
          <c:x val="0.2895492011333056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9964392181742897"/>
          <c:y val="0.22204891381075556"/>
          <c:w val="0.57528145141595077"/>
          <c:h val="0.352402820857872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[1]Sheet1!$G$7:$G$12</c:f>
              <c:strCache>
                <c:ptCount val="6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 </c:v>
                </c:pt>
              </c:strCache>
            </c:strRef>
          </c:cat>
          <c:val>
            <c:numRef>
              <c:f>[1]Sheet1!$I$7:$I$12</c:f>
              <c:numCache>
                <c:formatCode>General</c:formatCode>
                <c:ptCount val="6"/>
                <c:pt idx="0">
                  <c:v>2.2727272727272728E-2</c:v>
                </c:pt>
                <c:pt idx="1">
                  <c:v>0.29545454545454547</c:v>
                </c:pt>
                <c:pt idx="2">
                  <c:v>0.47727272727272729</c:v>
                </c:pt>
                <c:pt idx="3">
                  <c:v>0.11363636363636363</c:v>
                </c:pt>
                <c:pt idx="4">
                  <c:v>6.8181818181818177E-2</c:v>
                </c:pt>
                <c:pt idx="5">
                  <c:v>2.2727272727272728E-2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9-4D40-A373-6E4F9D309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78760960"/>
        <c:axId val="78767232"/>
      </c:barChart>
      <c:catAx>
        <c:axId val="78760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400" b="0"/>
                </a:pPr>
                <a:r>
                  <a:rPr lang="en-US" sz="4400" b="0"/>
                  <a:t>Length</a:t>
                </a:r>
                <a:r>
                  <a:rPr lang="en-US" sz="4400" b="0" baseline="0"/>
                  <a:t> (</a:t>
                </a:r>
                <a:r>
                  <a:rPr lang="en-US" sz="4400" b="0"/>
                  <a:t>nm)</a:t>
                </a:r>
              </a:p>
            </c:rich>
          </c:tx>
          <c:layout>
            <c:manualLayout>
              <c:xMode val="edge"/>
              <c:yMode val="edge"/>
              <c:x val="0.42897167700181571"/>
              <c:y val="0.7156549092864399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 sz="3600" b="0"/>
            </a:pPr>
            <a:endParaRPr lang="en-US"/>
          </a:p>
        </c:txPr>
        <c:crossAx val="78767232"/>
        <c:crosses val="autoZero"/>
        <c:auto val="1"/>
        <c:lblAlgn val="ctr"/>
        <c:lblOffset val="100"/>
        <c:noMultiLvlLbl val="0"/>
      </c:catAx>
      <c:valAx>
        <c:axId val="787672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2800"/>
                </a:pPr>
                <a:r>
                  <a:rPr lang="en-US" sz="2800"/>
                  <a:t>Percentage (%) </a:t>
                </a:r>
              </a:p>
            </c:rich>
          </c:tx>
          <c:layout>
            <c:manualLayout>
              <c:xMode val="edge"/>
              <c:yMode val="edge"/>
              <c:x val="1.595497443398562E-3"/>
              <c:y val="0.17767847106607793"/>
            </c:manualLayout>
          </c:layout>
          <c:overlay val="0"/>
        </c:title>
        <c:numFmt formatCode="0.0%" sourceLinked="0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 sz="4000" b="0"/>
            </a:pPr>
            <a:endParaRPr lang="en-US"/>
          </a:p>
        </c:txPr>
        <c:crossAx val="78760960"/>
        <c:crosses val="autoZero"/>
        <c:crossBetween val="between"/>
        <c:majorUnit val="0.30000000000000004"/>
      </c:valAx>
      <c:spPr>
        <a:ln w="15875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2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222249440474695"/>
          <c:y val="5.7072318926630373E-2"/>
          <c:w val="0.52744323405065752"/>
          <c:h val="0.389409096606108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B25-4F04-9AD3-C7E7BB23D7D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B25-4F04-9AD3-C7E7BB23D7DF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25-4F04-9AD3-C7E7BB23D7DF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25-4F04-9AD3-C7E7BB23D7DF}"/>
              </c:ext>
            </c:extLst>
          </c:dPt>
          <c:errBars>
            <c:errBarType val="plus"/>
            <c:errValType val="cust"/>
            <c:noEndCap val="0"/>
            <c:plus>
              <c:numRef>
                <c:f>'Fig. 6b'!$G$2:$G$4</c:f>
                <c:numCache>
                  <c:formatCode>General</c:formatCode>
                  <c:ptCount val="3"/>
                  <c:pt idx="0">
                    <c:v>3967630.7092263512</c:v>
                  </c:pt>
                  <c:pt idx="1">
                    <c:v>4935894.0555719743</c:v>
                  </c:pt>
                  <c:pt idx="2">
                    <c:v>18606.657254344907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'Fig. 6b'!$A$2:$A$4</c:f>
              <c:strCache>
                <c:ptCount val="3"/>
                <c:pt idx="0">
                  <c:v>Smooth PDMS (5 days)</c:v>
                </c:pt>
                <c:pt idx="1">
                  <c:v>Non-actuated (3 days)</c:v>
                </c:pt>
                <c:pt idx="2">
                  <c:v>Actuated (30 days)</c:v>
                </c:pt>
              </c:strCache>
            </c:strRef>
          </c:cat>
          <c:val>
            <c:numRef>
              <c:f>'Fig. 6b'!$F$2:$F$4</c:f>
              <c:numCache>
                <c:formatCode>General</c:formatCode>
                <c:ptCount val="3"/>
                <c:pt idx="0">
                  <c:v>20645645.645645652</c:v>
                </c:pt>
                <c:pt idx="1">
                  <c:v>29766891.891891886</c:v>
                </c:pt>
                <c:pt idx="2">
                  <c:v>86711.711711711716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25-4F04-9AD3-C7E7BB23D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5238680"/>
        <c:axId val="495241632"/>
      </c:barChart>
      <c:catAx>
        <c:axId val="495238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5241632"/>
        <c:crossesAt val="1"/>
        <c:auto val="1"/>
        <c:lblAlgn val="ctr"/>
        <c:lblOffset val="100"/>
        <c:noMultiLvlLbl val="0"/>
      </c:catAx>
      <c:valAx>
        <c:axId val="495241632"/>
        <c:scaling>
          <c:logBase val="10"/>
          <c:orientation val="minMax"/>
          <c:min val="1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/>
                  <a:t>CFU / mm</a:t>
                </a:r>
                <a:r>
                  <a:rPr lang="en-US" sz="2000" baseline="30000"/>
                  <a:t>2</a:t>
                </a:r>
              </a:p>
            </c:rich>
          </c:tx>
          <c:layout>
            <c:manualLayout>
              <c:xMode val="edge"/>
              <c:yMode val="edge"/>
              <c:x val="8.2694294562586618E-2"/>
              <c:y val="0.178456353108382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E+0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5238680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(UPEC)'!$E$39</c:f>
                <c:numCache>
                  <c:formatCode>General</c:formatCode>
                  <c:ptCount val="1"/>
                  <c:pt idx="0">
                    <c:v>1.7182585105759467E-2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S2 (UPEC)'!$B$39</c:f>
              <c:numCache>
                <c:formatCode>General</c:formatCode>
                <c:ptCount val="1"/>
                <c:pt idx="0">
                  <c:v>4.5809249999999996E-2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A-48B5-BB2B-C1A0E3CC81A0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(UPEC)'!$F$39</c:f>
                <c:numCache>
                  <c:formatCode>General</c:formatCode>
                  <c:ptCount val="1"/>
                  <c:pt idx="0">
                    <c:v>4.6693806218812341E-2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S2 (UPEC)'!$C$39</c:f>
              <c:numCache>
                <c:formatCode>General</c:formatCode>
                <c:ptCount val="1"/>
                <c:pt idx="0">
                  <c:v>0.13255720000000001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7A-48B5-BB2B-C1A0E3CC81A0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(UPEC)'!$G$39</c:f>
                <c:numCache>
                  <c:formatCode>General</c:formatCode>
                  <c:ptCount val="1"/>
                  <c:pt idx="0">
                    <c:v>9.4495958099028356E-3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S2 (UPEC)'!$D$39</c:f>
              <c:numCache>
                <c:formatCode>General</c:formatCode>
                <c:ptCount val="1"/>
                <c:pt idx="0">
                  <c:v>1.7654426666666667E-2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A-48B5-BB2B-C1A0E3CC8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UPEC (3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9355527053906695"/>
              <c:y val="0.70612994774311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Biomass (</a:t>
                </a:r>
                <a:r>
                  <a:rPr lang="en-US" sz="1800" b="0" i="0" u="none" strike="noStrike" baseline="0">
                    <a:effectLst/>
                  </a:rPr>
                  <a:t>µm</a:t>
                </a:r>
                <a:r>
                  <a:rPr lang="en-US" sz="1800" b="0" i="0" u="none" strike="noStrike" baseline="30000">
                    <a:effectLst/>
                  </a:rPr>
                  <a:t>3</a:t>
                </a:r>
                <a:r>
                  <a:rPr lang="en-US" sz="1800" b="0" i="0" u="none" strike="noStrike" baseline="0">
                    <a:effectLst/>
                  </a:rPr>
                  <a:t>·µm</a:t>
                </a:r>
                <a:r>
                  <a:rPr lang="en-US" sz="1800" b="0" i="0" u="none" strike="noStrike" baseline="30000">
                    <a:effectLst/>
                  </a:rPr>
                  <a:t>-2</a:t>
                </a:r>
                <a:r>
                  <a:rPr lang="en-US" sz="1800" b="0"/>
                  <a:t>)</a:t>
                </a: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23660824886629"/>
          <c:y val="4.9325718597831109E-2"/>
          <c:w val="0.5233415556297597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(UPEC)'!$E$40</c:f>
                <c:numCache>
                  <c:formatCode>General</c:formatCode>
                  <c:ptCount val="1"/>
                  <c:pt idx="0">
                    <c:v>0.10407128150135052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S2 (UPEC)'!$B$40</c:f>
              <c:numCache>
                <c:formatCode>General</c:formatCode>
                <c:ptCount val="1"/>
                <c:pt idx="0">
                  <c:v>0.21162666666666666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F-4C21-BFC1-F2C7009D29C4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(UPEC)'!$F$40</c:f>
                <c:numCache>
                  <c:formatCode>General</c:formatCode>
                  <c:ptCount val="1"/>
                  <c:pt idx="0">
                    <c:v>0.15370591953467494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S2 (UPEC)'!$C$40</c:f>
              <c:numCache>
                <c:formatCode>General</c:formatCode>
                <c:ptCount val="1"/>
                <c:pt idx="0">
                  <c:v>0.31161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F-4C21-BFC1-F2C7009D29C4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(UPEC)'!$G$40</c:f>
                <c:numCache>
                  <c:formatCode>General</c:formatCode>
                  <c:ptCount val="1"/>
                  <c:pt idx="0">
                    <c:v>6.342073950184971E-4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S2 (UPEC)'!$D$40</c:f>
              <c:numCache>
                <c:formatCode>General</c:formatCode>
                <c:ptCount val="1"/>
                <c:pt idx="0">
                  <c:v>4.6838817777777779E-3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2F-4C21-BFC1-F2C7009D2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UPEC (6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9355527053906695"/>
              <c:y val="0.70612994774311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Biomass (</a:t>
                </a:r>
                <a:r>
                  <a:rPr lang="en-US" sz="1800" b="0" i="0" u="none" strike="noStrike" baseline="0">
                    <a:effectLst/>
                  </a:rPr>
                  <a:t>µm</a:t>
                </a:r>
                <a:r>
                  <a:rPr lang="en-US" sz="1800" b="0" i="0" u="none" strike="noStrike" baseline="30000">
                    <a:effectLst/>
                  </a:rPr>
                  <a:t>3</a:t>
                </a:r>
                <a:r>
                  <a:rPr lang="en-US" sz="1800" b="0" i="0" u="none" strike="noStrike" baseline="0">
                    <a:effectLst/>
                  </a:rPr>
                  <a:t>·µm</a:t>
                </a:r>
                <a:r>
                  <a:rPr lang="en-US" sz="1800" b="0" i="0" u="none" strike="noStrike" baseline="30000">
                    <a:effectLst/>
                  </a:rPr>
                  <a:t>-2</a:t>
                </a:r>
                <a:r>
                  <a:rPr lang="en-US" sz="1800" b="0"/>
                  <a:t>)</a:t>
                </a:r>
              </a:p>
            </c:rich>
          </c:tx>
          <c:layout>
            <c:manualLayout>
              <c:xMode val="edge"/>
              <c:yMode val="edge"/>
              <c:x val="0.1203996251494555"/>
              <c:y val="1.482887185992401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BC-4150-B1A2-5FBA62D1C33C}"/>
              </c:ext>
            </c:extLst>
          </c:dPt>
          <c:errBars>
            <c:errBarType val="plus"/>
            <c:errValType val="cust"/>
            <c:noEndCap val="0"/>
            <c:plus>
              <c:numRef>
                <c:f>'Fig. S2 (UPEC)'!$L$39</c:f>
                <c:numCache>
                  <c:formatCode>General</c:formatCode>
                  <c:ptCount val="1"/>
                  <c:pt idx="0">
                    <c:v>1.7182585105759467E-2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S2 (UPEC)'!$I$39</c:f>
              <c:numCache>
                <c:formatCode>General</c:formatCode>
                <c:ptCount val="1"/>
                <c:pt idx="0">
                  <c:v>4.5809249999999996E-2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C-4150-B1A2-5FBA62D1C33C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(UPEC)'!$M$39</c:f>
                <c:numCache>
                  <c:formatCode>General</c:formatCode>
                  <c:ptCount val="1"/>
                  <c:pt idx="0">
                    <c:v>2.739276544637289E-2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S2 (UPEC)'!$J$39</c:f>
              <c:numCache>
                <c:formatCode>General</c:formatCode>
                <c:ptCount val="1"/>
                <c:pt idx="0">
                  <c:v>5.7444399999999993E-2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BC-4150-B1A2-5FBA62D1C33C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(UPEC)'!$N$39</c:f>
                <c:numCache>
                  <c:formatCode>General</c:formatCode>
                  <c:ptCount val="1"/>
                  <c:pt idx="0">
                    <c:v>4.2778485961121084E-4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S2 (UPEC)'!$K$39</c:f>
              <c:numCache>
                <c:formatCode>General</c:formatCode>
                <c:ptCount val="1"/>
                <c:pt idx="0">
                  <c:v>1.3724801666666665E-3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BC-4150-B1A2-5FBA62D1C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UPEC (3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9355527053906695"/>
              <c:y val="0.70612994774311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Biomass (</a:t>
                </a:r>
                <a:r>
                  <a:rPr lang="en-US" sz="1800" b="0" i="0" u="none" strike="noStrike" baseline="0">
                    <a:effectLst/>
                  </a:rPr>
                  <a:t>µm</a:t>
                </a:r>
                <a:r>
                  <a:rPr lang="en-US" sz="1800" b="0" i="0" u="none" strike="noStrike" baseline="30000">
                    <a:effectLst/>
                  </a:rPr>
                  <a:t>3</a:t>
                </a:r>
                <a:r>
                  <a:rPr lang="en-US" sz="1800" b="0" i="0" u="none" strike="noStrike" baseline="0">
                    <a:effectLst/>
                  </a:rPr>
                  <a:t>·µm</a:t>
                </a:r>
                <a:r>
                  <a:rPr lang="en-US" sz="1800" b="0" i="0" u="none" strike="noStrike" baseline="30000">
                    <a:effectLst/>
                  </a:rPr>
                  <a:t>-2</a:t>
                </a:r>
                <a:r>
                  <a:rPr lang="en-US" sz="1800" b="0"/>
                  <a:t>)</a:t>
                </a: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(UPEC)'!$L$40</c:f>
                <c:numCache>
                  <c:formatCode>General</c:formatCode>
                  <c:ptCount val="1"/>
                  <c:pt idx="0">
                    <c:v>0.10407128150135052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S2 (UPEC)'!$I$40</c:f>
              <c:numCache>
                <c:formatCode>General</c:formatCode>
                <c:ptCount val="1"/>
                <c:pt idx="0">
                  <c:v>0.21162666666666666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6F-4B1C-84AA-95284EFAC525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(UPEC)'!$M$40</c:f>
                <c:numCache>
                  <c:formatCode>General</c:formatCode>
                  <c:ptCount val="1"/>
                  <c:pt idx="0">
                    <c:v>2.4478632178562044E-2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S2 (UPEC)'!$J$40</c:f>
              <c:numCache>
                <c:formatCode>General</c:formatCode>
                <c:ptCount val="1"/>
                <c:pt idx="0">
                  <c:v>0.21142666666666665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6F-4B1C-84AA-95284EFAC525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S2 (UPEC)'!$N$40</c:f>
                <c:numCache>
                  <c:formatCode>General</c:formatCode>
                  <c:ptCount val="1"/>
                  <c:pt idx="0">
                    <c:v>1.6281919093216728E-3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S2 (UPEC)'!$K$40</c:f>
              <c:numCache>
                <c:formatCode>General</c:formatCode>
                <c:ptCount val="1"/>
                <c:pt idx="0">
                  <c:v>3.2491855555555559E-3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6F-4B1C-84AA-95284EFAC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UPEC (6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9355527053906695"/>
              <c:y val="0.70612994774311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aeruginosa)'!$E$38</c:f>
                <c:numCache>
                  <c:formatCode>General</c:formatCode>
                  <c:ptCount val="1"/>
                  <c:pt idx="0">
                    <c:v>0.16923038537252622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aeruginosa)'!$B$38</c:f>
              <c:numCache>
                <c:formatCode>General</c:formatCode>
                <c:ptCount val="1"/>
                <c:pt idx="0">
                  <c:v>1.3156666666666668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1-42AF-BF7A-05B9F04A9946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aeruginosa)'!$F$38</c:f>
                <c:numCache>
                  <c:formatCode>General</c:formatCode>
                  <c:ptCount val="1"/>
                  <c:pt idx="0">
                    <c:v>2.1284402176241647E-2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aeruginosa)'!$C$38</c:f>
              <c:numCache>
                <c:formatCode>General</c:formatCode>
                <c:ptCount val="1"/>
                <c:pt idx="0">
                  <c:v>0.47648399999999996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51-42AF-BF7A-05B9F04A9946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aeruginosa)'!$G$38</c:f>
                <c:numCache>
                  <c:formatCode>General</c:formatCode>
                  <c:ptCount val="1"/>
                  <c:pt idx="0">
                    <c:v>2.87656523884533E-2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aeruginosa)'!$D$38</c:f>
              <c:numCache>
                <c:formatCode>General</c:formatCode>
                <c:ptCount val="1"/>
                <c:pt idx="0">
                  <c:v>0.12460133333333334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51-42AF-BF7A-05B9F04A9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P. aeruginosa (3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5805059614053784"/>
              <c:y val="0.63981766753332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aeruginosa)'!$E$39</c:f>
                <c:numCache>
                  <c:formatCode>General</c:formatCode>
                  <c:ptCount val="1"/>
                  <c:pt idx="0">
                    <c:v>0.32826335315566363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aeruginosa)'!$B$39</c:f>
              <c:numCache>
                <c:formatCode>General</c:formatCode>
                <c:ptCount val="1"/>
                <c:pt idx="0">
                  <c:v>2.3839725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E-4249-8C93-5ECF8C1D4136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aeruginosa)'!$F$39</c:f>
                <c:numCache>
                  <c:formatCode>General</c:formatCode>
                  <c:ptCount val="1"/>
                  <c:pt idx="0">
                    <c:v>0.21372519107489249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aeruginosa)'!$C$39</c:f>
              <c:numCache>
                <c:formatCode>General</c:formatCode>
                <c:ptCount val="1"/>
                <c:pt idx="0">
                  <c:v>1.1250900000000001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9E-4249-8C93-5ECF8C1D4136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aeruginosa)'!$G$39</c:f>
                <c:numCache>
                  <c:formatCode>General</c:formatCode>
                  <c:ptCount val="1"/>
                  <c:pt idx="0">
                    <c:v>5.5369441439600334E-2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aeruginosa)'!$D$39</c:f>
              <c:numCache>
                <c:formatCode>General</c:formatCode>
                <c:ptCount val="1"/>
                <c:pt idx="0">
                  <c:v>0.13758533333333334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9E-4249-8C93-5ECF8C1D4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P. aeruginosa (6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5805059614053784"/>
              <c:y val="0.63981766753332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aeruginosa)'!$M$38</c:f>
                <c:numCache>
                  <c:formatCode>General</c:formatCode>
                  <c:ptCount val="1"/>
                  <c:pt idx="0">
                    <c:v>0.16923038537252622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aeruginosa)'!$J$38</c:f>
              <c:numCache>
                <c:formatCode>General</c:formatCode>
                <c:ptCount val="1"/>
                <c:pt idx="0">
                  <c:v>1.3156666666666668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8F-4953-A29F-FEA8DF07AAFE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aeruginosa)'!$N$38</c:f>
                <c:numCache>
                  <c:formatCode>General</c:formatCode>
                  <c:ptCount val="1"/>
                  <c:pt idx="0">
                    <c:v>2.4613077824603716E-2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222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aeruginosa)'!$K$38</c:f>
              <c:numCache>
                <c:formatCode>General</c:formatCode>
                <c:ptCount val="1"/>
                <c:pt idx="0">
                  <c:v>0.42323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8F-4953-A29F-FEA8DF07AAFE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aeruginosa)'!$O$38</c:f>
                <c:numCache>
                  <c:formatCode>General</c:formatCode>
                  <c:ptCount val="1"/>
                  <c:pt idx="0">
                    <c:v>3.2146738559300225E-3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S3 (P. aeruginosa)'!$L$38</c:f>
              <c:numCache>
                <c:formatCode>General</c:formatCode>
                <c:ptCount val="1"/>
                <c:pt idx="0">
                  <c:v>1.9775999999999998E-2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8F-4953-A29F-FEA8DF07A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P. aeruginosa (3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37884762363125951"/>
              <c:y val="0.617713597976868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aeruginosa)'!$L$39</c:f>
                <c:numCache>
                  <c:formatCode>General</c:formatCode>
                  <c:ptCount val="1"/>
                  <c:pt idx="0">
                    <c:v>7.754966666666667E-2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222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aeruginosa)'!$J$39</c:f>
              <c:numCache>
                <c:formatCode>General</c:formatCode>
                <c:ptCount val="1"/>
                <c:pt idx="0">
                  <c:v>2.3839725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A-4B13-9FB9-F98C9901B290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S3 (P. aeruginosa)'!$N$39</c:f>
                <c:numCache>
                  <c:formatCode>General</c:formatCode>
                  <c:ptCount val="1"/>
                  <c:pt idx="0">
                    <c:v>0.40898526053310674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aeruginosa)'!$K$39</c:f>
              <c:numCache>
                <c:formatCode>General</c:formatCode>
                <c:ptCount val="1"/>
                <c:pt idx="0">
                  <c:v>1.6603333333333332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A-4B13-9FB9-F98C9901B290}"/>
            </c:ext>
          </c:extLst>
        </c:ser>
        <c:ser>
          <c:idx val="2"/>
          <c:order val="2"/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5C3C-42F5-AD54-7D6ADA427C14}"/>
              </c:ext>
            </c:extLst>
          </c:dPt>
          <c:errBars>
            <c:errBarType val="plus"/>
            <c:errValType val="cust"/>
            <c:noEndCap val="0"/>
            <c:plus>
              <c:numRef>
                <c:f>'Fig. S3 (P. aeruginosa)'!$O$39</c:f>
                <c:numCache>
                  <c:formatCode>General</c:formatCode>
                  <c:ptCount val="1"/>
                  <c:pt idx="0">
                    <c:v>1.1738636391563249E-2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58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S3 (P. aeruginosa)'!$L$39</c:f>
              <c:numCache>
                <c:formatCode>General</c:formatCode>
                <c:ptCount val="1"/>
                <c:pt idx="0">
                  <c:v>7.754966666666667E-2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A-4B13-9FB9-F98C9901B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P. aeruginosa (6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38430989759741657"/>
              <c:y val="0.720865922573679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aureus)'!$E$38</c:f>
                <c:numCache>
                  <c:formatCode>General</c:formatCode>
                  <c:ptCount val="1"/>
                  <c:pt idx="0">
                    <c:v>0.17267880587958681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S4 (S. aureus)'!$B$38</c:f>
              <c:numCache>
                <c:formatCode>General</c:formatCode>
                <c:ptCount val="1"/>
                <c:pt idx="0">
                  <c:v>3.0145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0-4D12-83A6-6DDAA69CE3AE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aureus)'!$F$38</c:f>
                <c:numCache>
                  <c:formatCode>General</c:formatCode>
                  <c:ptCount val="1"/>
                  <c:pt idx="0">
                    <c:v>0.49933264937314115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S4 (S. aureus)'!$C$38</c:f>
              <c:numCache>
                <c:formatCode>General</c:formatCode>
                <c:ptCount val="1"/>
                <c:pt idx="0">
                  <c:v>1.014886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0-4D12-83A6-6DDAA69CE3AE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aureus)'!$G$38</c:f>
                <c:numCache>
                  <c:formatCode>General</c:formatCode>
                  <c:ptCount val="1"/>
                  <c:pt idx="0">
                    <c:v>1.3737641311375108E-2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S4 (S. aureus)'!$D$38</c:f>
              <c:numCache>
                <c:formatCode>General</c:formatCode>
                <c:ptCount val="1"/>
                <c:pt idx="0">
                  <c:v>1.2446400000000002E-2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0-4D12-83A6-6DDAA69CE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S. aureus (3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5805059614053784"/>
              <c:y val="0.63981766753332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400" b="0"/>
              <a:t>Settlement of MNPs</a:t>
            </a:r>
          </a:p>
        </c:rich>
      </c:tx>
      <c:layout>
        <c:manualLayout>
          <c:xMode val="edge"/>
          <c:yMode val="edge"/>
          <c:x val="0.22790980789201942"/>
          <c:y val="7.49208475325830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91609556634711"/>
          <c:y val="0.23389099981542655"/>
          <c:w val="0.54903705157282678"/>
          <c:h val="0.59180000664233967"/>
        </c:manualLayout>
      </c:layout>
      <c:scatterChart>
        <c:scatterStyle val="lineMarker"/>
        <c:varyColors val="0"/>
        <c:ser>
          <c:idx val="0"/>
          <c:order val="0"/>
          <c:tx>
            <c:v>In response to a magnet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errBars>
            <c:errDir val="x"/>
            <c:errBarType val="both"/>
            <c:errValType val="cust"/>
            <c:noEndCap val="0"/>
            <c:plus>
              <c:numRef>
                <c:f>'[2]Movement of MNPs in 10-1 PDMS'!$L$25:$L$30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4.5863166048584159</c:v>
                  </c:pt>
                  <c:pt idx="2">
                    <c:v>0.47258156262526219</c:v>
                  </c:pt>
                  <c:pt idx="3">
                    <c:v>1.0866615541802012</c:v>
                  </c:pt>
                  <c:pt idx="4">
                    <c:v>2.4861281811952756</c:v>
                  </c:pt>
                  <c:pt idx="5">
                    <c:v>2.4110855093366839</c:v>
                  </c:pt>
                </c:numCache>
              </c:numRef>
            </c:plus>
            <c:minus>
              <c:numRef>
                <c:f>'[2]Movement of MNPs in 10-1 PDMS'!$L$25:$L$30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4.5863166048584159</c:v>
                  </c:pt>
                  <c:pt idx="2">
                    <c:v>0.47258156262526219</c:v>
                  </c:pt>
                  <c:pt idx="3">
                    <c:v>1.0866615541802012</c:v>
                  </c:pt>
                  <c:pt idx="4">
                    <c:v>2.4861281811952756</c:v>
                  </c:pt>
                  <c:pt idx="5">
                    <c:v>2.4110855093366839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'[2]Movement of MNPs in 10-1 PDMS'!$P$25:$P$30</c:f>
              <c:numCache>
                <c:formatCode>General</c:formatCode>
                <c:ptCount val="6"/>
                <c:pt idx="0">
                  <c:v>0</c:v>
                </c:pt>
                <c:pt idx="1">
                  <c:v>10.039999999999999</c:v>
                </c:pt>
                <c:pt idx="2">
                  <c:v>18.566666666666666</c:v>
                </c:pt>
                <c:pt idx="3">
                  <c:v>20.916666666666668</c:v>
                </c:pt>
                <c:pt idx="4">
                  <c:v>22.366666666666664</c:v>
                </c:pt>
                <c:pt idx="5">
                  <c:v>23.733333333333334</c:v>
                </c:pt>
              </c:numCache>
            </c:numRef>
          </c:xVal>
          <c:yVal>
            <c:numRef>
              <c:f>'[2]Movement of MNPs in 10-1 PDMS'!$R$25:$R$30</c:f>
              <c:numCache>
                <c:formatCode>General</c:formatCode>
                <c:ptCount val="6"/>
                <c:pt idx="0">
                  <c:v>10000</c:v>
                </c:pt>
                <c:pt idx="1">
                  <c:v>8000</c:v>
                </c:pt>
                <c:pt idx="2">
                  <c:v>6000</c:v>
                </c:pt>
                <c:pt idx="3">
                  <c:v>4000</c:v>
                </c:pt>
                <c:pt idx="4">
                  <c:v>2000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FD-44E9-A42C-028250C31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438624"/>
        <c:axId val="331440264"/>
      </c:scatterChart>
      <c:valAx>
        <c:axId val="331438624"/>
        <c:scaling>
          <c:orientation val="minMax"/>
          <c:max val="6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1440264"/>
        <c:crosses val="autoZero"/>
        <c:crossBetween val="midCat"/>
      </c:valAx>
      <c:valAx>
        <c:axId val="331440264"/>
        <c:scaling>
          <c:orientation val="minMax"/>
          <c:max val="14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400" b="0" i="0" baseline="0">
                    <a:effectLst/>
                  </a:rPr>
                  <a:t>Distance to the manget (µm) </a:t>
                </a:r>
                <a:endParaRPr lang="en-US" sz="2400" b="0">
                  <a:effectLst/>
                </a:endParaRPr>
              </a:p>
            </c:rich>
          </c:tx>
          <c:layout>
            <c:manualLayout>
              <c:xMode val="edge"/>
              <c:yMode val="edge"/>
              <c:x val="1.6005765745068759E-3"/>
              <c:y val="0.230657781681400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E+00" sourceLinked="0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1438624"/>
        <c:crosses val="autoZero"/>
        <c:crossBetween val="midCat"/>
        <c:majorUnit val="4000"/>
      </c:valAx>
      <c:spPr>
        <a:noFill/>
        <a:ln w="15875"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34875977252109558"/>
          <c:y val="0.22120558302942356"/>
          <c:w val="0.53126797931495096"/>
          <c:h val="0.1592675615297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aureus)'!$E$39</c:f>
                <c:numCache>
                  <c:formatCode>General</c:formatCode>
                  <c:ptCount val="1"/>
                  <c:pt idx="0">
                    <c:v>2.432322756132502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S4 (S. aureus)'!$B$39</c:f>
              <c:numCache>
                <c:formatCode>General</c:formatCode>
                <c:ptCount val="1"/>
                <c:pt idx="0">
                  <c:v>13.106400000000001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5-4A85-82B2-929ECD0C2C22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aureus)'!$F$39</c:f>
                <c:numCache>
                  <c:formatCode>General</c:formatCode>
                  <c:ptCount val="1"/>
                  <c:pt idx="0">
                    <c:v>1.9184438233457297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S4 (S. aureus)'!$C$39</c:f>
              <c:numCache>
                <c:formatCode>General</c:formatCode>
                <c:ptCount val="1"/>
                <c:pt idx="0">
                  <c:v>10.348633333333332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5-4A85-82B2-929ECD0C2C22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aureus)'!$G$39</c:f>
                <c:numCache>
                  <c:formatCode>General</c:formatCode>
                  <c:ptCount val="1"/>
                  <c:pt idx="0">
                    <c:v>0.23290166156397255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S4 (S. aureus)'!$D$39</c:f>
              <c:numCache>
                <c:formatCode>General</c:formatCode>
                <c:ptCount val="1"/>
                <c:pt idx="0">
                  <c:v>1.0143611111111113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05-4A85-82B2-929ECD0C2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S. aureus (6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5805059614053784"/>
              <c:y val="0.63981766753332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aureus)'!$L$38</c:f>
                <c:numCache>
                  <c:formatCode>General</c:formatCode>
                  <c:ptCount val="1"/>
                  <c:pt idx="0">
                    <c:v>0.17267880587958681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9050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S4 (S. aureus)'!$I$38</c:f>
              <c:numCache>
                <c:formatCode>General</c:formatCode>
                <c:ptCount val="1"/>
                <c:pt idx="0">
                  <c:v>3.0145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8A-4FE4-A6AA-27967B69E58F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aureus)'!$M$38</c:f>
                <c:numCache>
                  <c:formatCode>General</c:formatCode>
                  <c:ptCount val="1"/>
                  <c:pt idx="0">
                    <c:v>0.1853044155437209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S4 (S. aureus)'!$J$38</c:f>
              <c:numCache>
                <c:formatCode>General</c:formatCode>
                <c:ptCount val="1"/>
                <c:pt idx="0">
                  <c:v>0.66757200000000005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8A-4FE4-A6AA-27967B69E58F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aureus)'!$N$38</c:f>
                <c:numCache>
                  <c:formatCode>General</c:formatCode>
                  <c:ptCount val="1"/>
                  <c:pt idx="0">
                    <c:v>3.8413587873737253E-3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S4 (S. aureus)'!$K$38</c:f>
              <c:numCache>
                <c:formatCode>General</c:formatCode>
                <c:ptCount val="1"/>
                <c:pt idx="0">
                  <c:v>5.8746666666666669E-3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8A-4FE4-A6AA-27967B69E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S. aureus (3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5805059614053784"/>
              <c:y val="0.63981766753332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aureus)'!$L$39</c:f>
                <c:numCache>
                  <c:formatCode>General</c:formatCode>
                  <c:ptCount val="1"/>
                  <c:pt idx="0">
                    <c:v>2.432322756132502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S4 (S. aureus)'!$I$39</c:f>
              <c:numCache>
                <c:formatCode>General</c:formatCode>
                <c:ptCount val="1"/>
                <c:pt idx="0">
                  <c:v>13.106400000000001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5-4D5F-A742-4BFED755E896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aureus)'!$M$39</c:f>
                <c:numCache>
                  <c:formatCode>General</c:formatCode>
                  <c:ptCount val="1"/>
                  <c:pt idx="0">
                    <c:v>2.3278215359716383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S4 (S. aureus)'!$J$39</c:f>
              <c:numCache>
                <c:formatCode>General</c:formatCode>
                <c:ptCount val="1"/>
                <c:pt idx="0">
                  <c:v>13.650033333333333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5-4D5F-A742-4BFED755E896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S4 (S. aureus)'!$N$39</c:f>
                <c:numCache>
                  <c:formatCode>General</c:formatCode>
                  <c:ptCount val="1"/>
                  <c:pt idx="0">
                    <c:v>0.10769338029451567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S4 (S. aureus)'!$K$39</c:f>
              <c:numCache>
                <c:formatCode>General</c:formatCode>
                <c:ptCount val="1"/>
                <c:pt idx="0">
                  <c:v>0.56503888888888898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05-4D5F-A742-4BFED755E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S. aureus (3</a:t>
                </a:r>
                <a:r>
                  <a:rPr lang="en-US" sz="1800" baseline="0"/>
                  <a:t> h)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5805059614053784"/>
              <c:y val="0.63981766753332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S5 (S. aurues 48)'!$G$31</c:f>
                <c:numCache>
                  <c:formatCode>General</c:formatCode>
                  <c:ptCount val="1"/>
                  <c:pt idx="0">
                    <c:v>1.5112799123039165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222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S5 (S. aurues 48)'!$B$31</c:f>
              <c:numCache>
                <c:formatCode>General</c:formatCode>
                <c:ptCount val="1"/>
                <c:pt idx="0">
                  <c:v>14.590133333333332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A-4E78-97C4-3DFCC7602462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S5 (S. aurues 48)'!$H$31</c:f>
                <c:numCache>
                  <c:formatCode>General</c:formatCode>
                  <c:ptCount val="1"/>
                  <c:pt idx="0">
                    <c:v>2.3042370132721346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9050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S5 (S. aurues 48)'!$C$31</c:f>
              <c:numCache>
                <c:formatCode>General</c:formatCode>
                <c:ptCount val="1"/>
                <c:pt idx="0">
                  <c:v>13.280433333333335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A-4E78-97C4-3DFCC7602462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S5 (S. aurues 48)'!$I$31</c:f>
                <c:numCache>
                  <c:formatCode>General</c:formatCode>
                  <c:ptCount val="1"/>
                  <c:pt idx="0">
                    <c:v>0.64858249539540735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S5 (S. aurues 48)'!$D$31</c:f>
              <c:numCache>
                <c:formatCode>General</c:formatCode>
                <c:ptCount val="1"/>
                <c:pt idx="0">
                  <c:v>2.5249666666666668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0A-4E78-97C4-3DFCC7602462}"/>
            </c:ext>
          </c:extLst>
        </c:ser>
        <c:ser>
          <c:idx val="3"/>
          <c:order val="3"/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>
                  <a:alpha val="95000"/>
                </a:schemeClr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S5 (S. aurues 48)'!$J$31</c:f>
                <c:numCache>
                  <c:formatCode>General</c:formatCode>
                  <c:ptCount val="1"/>
                  <c:pt idx="0">
                    <c:v>0.24426367476219857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S5 (S. aurues 48)'!$E$31</c:f>
              <c:numCache>
                <c:formatCode>General</c:formatCode>
                <c:ptCount val="1"/>
                <c:pt idx="0">
                  <c:v>0.73073233333333343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0A-4E78-97C4-3DFCC7602462}"/>
            </c:ext>
          </c:extLst>
        </c:ser>
        <c:ser>
          <c:idx val="4"/>
          <c:order val="4"/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S5 (S. aurues 48)'!$K$31</c:f>
                <c:numCache>
                  <c:formatCode>General</c:formatCode>
                  <c:ptCount val="1"/>
                  <c:pt idx="0">
                    <c:v>0.1158878598660496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S5 (S. aurues 48)'!$F$31</c:f>
              <c:numCache>
                <c:formatCode>General</c:formatCode>
                <c:ptCount val="1"/>
                <c:pt idx="0">
                  <c:v>0.59599233333333335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0A-4E78-97C4-3DFCC760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S6 (P. aeruginosa 48)'!$G$32</c:f>
                <c:numCache>
                  <c:formatCode>General</c:formatCode>
                  <c:ptCount val="1"/>
                  <c:pt idx="0">
                    <c:v>1.0335452400999838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2857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S6 (P. aeruginosa 48)'!$B$32</c:f>
              <c:numCache>
                <c:formatCode>General</c:formatCode>
                <c:ptCount val="1"/>
                <c:pt idx="0">
                  <c:v>32.39673333333333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EE-431F-AAD4-27862CD72FC1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S6 (P. aeruginosa 48)'!$H$32</c:f>
                <c:numCache>
                  <c:formatCode>General</c:formatCode>
                  <c:ptCount val="1"/>
                  <c:pt idx="0">
                    <c:v>5.3430583866670727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S6 (P. aeruginosa 48)'!$C$32</c:f>
              <c:numCache>
                <c:formatCode>General</c:formatCode>
                <c:ptCount val="1"/>
                <c:pt idx="0">
                  <c:v>20.780666666666665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EE-431F-AAD4-27862CD72FC1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S6 (P. aeruginosa 48)'!$I$32</c:f>
                <c:numCache>
                  <c:formatCode>General</c:formatCode>
                  <c:ptCount val="1"/>
                  <c:pt idx="0">
                    <c:v>7.0789305224084088E-3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9050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S6 (P. aeruginosa 48)'!$D$32</c:f>
              <c:numCache>
                <c:formatCode>General</c:formatCode>
                <c:ptCount val="1"/>
                <c:pt idx="0">
                  <c:v>6.4087441489891331E-2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EE-431F-AAD4-27862CD72FC1}"/>
            </c:ext>
          </c:extLst>
        </c:ser>
        <c:ser>
          <c:idx val="3"/>
          <c:order val="3"/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S6 (P. aeruginosa 48)'!$J$32</c:f>
                <c:numCache>
                  <c:formatCode>General</c:formatCode>
                  <c:ptCount val="1"/>
                  <c:pt idx="0">
                    <c:v>0.1915360342189775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S6 (P. aeruginosa 48)'!$E$32</c:f>
              <c:numCache>
                <c:formatCode>General</c:formatCode>
                <c:ptCount val="1"/>
                <c:pt idx="0">
                  <c:v>1.8814173333333333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EE-431F-AAD4-27862CD72FC1}"/>
            </c:ext>
          </c:extLst>
        </c:ser>
        <c:ser>
          <c:idx val="4"/>
          <c:order val="4"/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>
                  <a:alpha val="98000"/>
                </a:schemeClr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S6 (P. aeruginosa 48)'!$K$32</c:f>
                <c:numCache>
                  <c:formatCode>General</c:formatCode>
                  <c:ptCount val="1"/>
                  <c:pt idx="0">
                    <c:v>7.041028652102943E-2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S6 (P. aeruginosa 48)'!$F$32</c:f>
              <c:numCache>
                <c:formatCode>General</c:formatCode>
                <c:ptCount val="1"/>
                <c:pt idx="0">
                  <c:v>2.8195755582000003E-2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EE-431F-AAD4-27862CD72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563421586977847E-2"/>
          <c:w val="0.52060547519871969"/>
          <c:h val="0.553039308883280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'[3]E. coli ATCC 53505'!$G$209</c:f>
                <c:numCache>
                  <c:formatCode>General</c:formatCode>
                  <c:ptCount val="1"/>
                  <c:pt idx="0">
                    <c:v>4.1728492478161741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'[3]E. coli ATCC 53505'!$A$235</c:f>
              <c:numCache>
                <c:formatCode>General</c:formatCode>
                <c:ptCount val="1"/>
                <c:pt idx="0">
                  <c:v>48</c:v>
                </c:pt>
              </c:numCache>
            </c:numRef>
          </c:cat>
          <c:val>
            <c:numRef>
              <c:f>'[3]E. coli ATCC 53505'!$B$209</c:f>
              <c:numCache>
                <c:formatCode>General</c:formatCode>
                <c:ptCount val="1"/>
                <c:pt idx="0">
                  <c:v>9.1235499999999998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2A-40D2-9F47-1A334B928E2F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'[3]E. coli ATCC 53505'!$H$209</c:f>
                <c:numCache>
                  <c:formatCode>General</c:formatCode>
                  <c:ptCount val="1"/>
                  <c:pt idx="0">
                    <c:v>4.4451185709719807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'[3]E. coli ATCC 53505'!$A$235</c:f>
              <c:numCache>
                <c:formatCode>General</c:formatCode>
                <c:ptCount val="1"/>
                <c:pt idx="0">
                  <c:v>48</c:v>
                </c:pt>
              </c:numCache>
            </c:numRef>
          </c:cat>
          <c:val>
            <c:numRef>
              <c:f>'[3]E. coli ATCC 53505'!$C$209</c:f>
              <c:numCache>
                <c:formatCode>General</c:formatCode>
                <c:ptCount val="1"/>
                <c:pt idx="0">
                  <c:v>10.091900000000001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2A-40D2-9F47-1A334B928E2F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'[3]E. coli ATCC 53505'!$I$209</c:f>
                <c:numCache>
                  <c:formatCode>General</c:formatCode>
                  <c:ptCount val="1"/>
                  <c:pt idx="0">
                    <c:v>2.5965809533307451E-4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'[3]E. coli ATCC 53505'!$A$235</c:f>
              <c:numCache>
                <c:formatCode>General</c:formatCode>
                <c:ptCount val="1"/>
                <c:pt idx="0">
                  <c:v>48</c:v>
                </c:pt>
              </c:numCache>
            </c:numRef>
          </c:cat>
          <c:val>
            <c:numRef>
              <c:f>'[3]E. coli ATCC 53505'!$D$209</c:f>
              <c:numCache>
                <c:formatCode>General</c:formatCode>
                <c:ptCount val="1"/>
                <c:pt idx="0">
                  <c:v>2.1941959999999998E-3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2A-40D2-9F47-1A334B928E2F}"/>
            </c:ext>
          </c:extLst>
        </c:ser>
        <c:ser>
          <c:idx val="3"/>
          <c:order val="3"/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'[3]E. coli ATCC 53505'!$J$209</c:f>
                <c:numCache>
                  <c:formatCode>General</c:formatCode>
                  <c:ptCount val="1"/>
                  <c:pt idx="0">
                    <c:v>1E-4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222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'[3]E. coli ATCC 53505'!$A$235</c:f>
              <c:numCache>
                <c:formatCode>General</c:formatCode>
                <c:ptCount val="1"/>
                <c:pt idx="0">
                  <c:v>48</c:v>
                </c:pt>
              </c:numCache>
            </c:numRef>
          </c:cat>
          <c:val>
            <c:numRef>
              <c:f>'[3]E. coli ATCC 53505'!$E$209</c:f>
              <c:numCache>
                <c:formatCode>General</c:formatCode>
                <c:ptCount val="1"/>
                <c:pt idx="0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2A-40D2-9F47-1A334B928E2F}"/>
            </c:ext>
          </c:extLst>
        </c:ser>
        <c:ser>
          <c:idx val="4"/>
          <c:order val="4"/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'[3]E. coli ATCC 53505'!$K$209</c:f>
                <c:numCache>
                  <c:formatCode>General</c:formatCode>
                  <c:ptCount val="1"/>
                  <c:pt idx="0">
                    <c:v>2.0000000000000001E-4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'[3]E. coli ATCC 53505'!$A$235</c:f>
              <c:numCache>
                <c:formatCode>General</c:formatCode>
                <c:ptCount val="1"/>
                <c:pt idx="0">
                  <c:v>48</c:v>
                </c:pt>
              </c:numCache>
            </c:numRef>
          </c:cat>
          <c:val>
            <c:numRef>
              <c:f>'[3]E. coli ATCC 53505'!$F$209</c:f>
              <c:numCache>
                <c:formatCode>General</c:formatCode>
                <c:ptCount val="1"/>
                <c:pt idx="0">
                  <c:v>4.0000000000000002E-4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2A-40D2-9F47-1A334B928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8830824"/>
        <c:crossesAt val="1.0000000000000003E-4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3E-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 i="0" baseline="0">
                    <a:effectLst/>
                  </a:rPr>
                  <a:t>Biomass (µm</a:t>
                </a:r>
                <a:r>
                  <a:rPr lang="en-US" sz="1800" b="0" i="0" baseline="30000">
                    <a:effectLst/>
                  </a:rPr>
                  <a:t>3</a:t>
                </a:r>
                <a:r>
                  <a:rPr lang="en-US" sz="1800" b="0" i="0" baseline="0">
                    <a:effectLst/>
                  </a:rPr>
                  <a:t>·µm</a:t>
                </a:r>
                <a:r>
                  <a:rPr lang="en-US" sz="1800" b="0" i="0" baseline="30000">
                    <a:effectLst/>
                  </a:rPr>
                  <a:t>-2</a:t>
                </a:r>
                <a:r>
                  <a:rPr lang="en-US" sz="1800" b="0" i="0" baseline="0">
                    <a:effectLst/>
                  </a:rPr>
                  <a:t>)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1.6443982344083209E-2"/>
          <c:y val="0.71128922179858933"/>
          <c:w val="0.98081535393190289"/>
          <c:h val="0.27086160623433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0" i="1"/>
              <a:t>rrs</a:t>
            </a:r>
            <a:r>
              <a:rPr lang="en-US" sz="1800" b="0"/>
              <a:t>B (16s rRNA)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268567984025915"/>
          <c:y val="0.16936073059360732"/>
          <c:w val="0.65197635416418864"/>
          <c:h val="0.526273459238647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'[4]raw data (16s rRNA)'!$F$31</c:f>
              <c:strCache>
                <c:ptCount val="1"/>
                <c:pt idx="0">
                  <c:v>0 min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'[4]raw data (16s rRNA)'!$J$31:$L$31</c:f>
                <c:numCache>
                  <c:formatCode>General</c:formatCode>
                  <c:ptCount val="3"/>
                  <c:pt idx="0">
                    <c:v>0.23762041992333707</c:v>
                  </c:pt>
                  <c:pt idx="1">
                    <c:v>8.528822253489339E-2</c:v>
                  </c:pt>
                  <c:pt idx="2">
                    <c:v>0.39412136252401342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'[4]raw data (16s rRNA)'!$G$30:$I$30</c:f>
              <c:strCache>
                <c:ptCount val="3"/>
                <c:pt idx="0">
                  <c:v>Biofilm cells detached by on-demand actuation</c:v>
                </c:pt>
                <c:pt idx="1">
                  <c:v>Cells remained after actuation</c:v>
                </c:pt>
                <c:pt idx="2">
                  <c:v>Static controls</c:v>
                </c:pt>
              </c:strCache>
            </c:strRef>
          </c:cat>
          <c:val>
            <c:numRef>
              <c:f>'[4]raw data (16s rRNA)'!$G$31:$I$31</c:f>
              <c:numCache>
                <c:formatCode>General</c:formatCode>
                <c:ptCount val="3"/>
                <c:pt idx="0">
                  <c:v>0.48515281281463196</c:v>
                </c:pt>
                <c:pt idx="1">
                  <c:v>0.95113520904564008</c:v>
                </c:pt>
                <c:pt idx="2">
                  <c:v>0.85059258803629656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0-4461-A062-255602D77A5B}"/>
            </c:ext>
          </c:extLst>
        </c:ser>
        <c:ser>
          <c:idx val="1"/>
          <c:order val="1"/>
          <c:tx>
            <c:strRef>
              <c:f>'[4]raw data (16s rRNA)'!$F$32</c:f>
              <c:strCache>
                <c:ptCount val="1"/>
                <c:pt idx="0">
                  <c:v>7 min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'[4]raw data (16s rRNA)'!$J$32:$L$32</c:f>
                <c:numCache>
                  <c:formatCode>General</c:formatCode>
                  <c:ptCount val="3"/>
                  <c:pt idx="0">
                    <c:v>0.11190834454305944</c:v>
                  </c:pt>
                  <c:pt idx="1">
                    <c:v>0.22804494480911128</c:v>
                  </c:pt>
                  <c:pt idx="2">
                    <c:v>0.42499913672842149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'[4]raw data (16s rRNA)'!$G$30:$I$30</c:f>
              <c:strCache>
                <c:ptCount val="3"/>
                <c:pt idx="0">
                  <c:v>Biofilm cells detached by on-demand actuation</c:v>
                </c:pt>
                <c:pt idx="1">
                  <c:v>Cells remained after actuation</c:v>
                </c:pt>
                <c:pt idx="2">
                  <c:v>Static controls</c:v>
                </c:pt>
              </c:strCache>
            </c:strRef>
          </c:cat>
          <c:val>
            <c:numRef>
              <c:f>'[4]raw data (16s rRNA)'!$G$32:$I$32</c:f>
              <c:numCache>
                <c:formatCode>General</c:formatCode>
                <c:ptCount val="3"/>
                <c:pt idx="0">
                  <c:v>0.71140541809476154</c:v>
                </c:pt>
                <c:pt idx="1">
                  <c:v>1.0132860515049498</c:v>
                </c:pt>
                <c:pt idx="2">
                  <c:v>1.1247762373133625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20-4461-A062-255602D77A5B}"/>
            </c:ext>
          </c:extLst>
        </c:ser>
        <c:ser>
          <c:idx val="2"/>
          <c:order val="2"/>
          <c:tx>
            <c:strRef>
              <c:f>'[4]raw data (16s rRNA)'!$F$33</c:f>
              <c:strCache>
                <c:ptCount val="1"/>
                <c:pt idx="0">
                  <c:v>30 min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'[4]raw data (16s rRNA)'!$J$33:$L$33</c:f>
                <c:numCache>
                  <c:formatCode>General</c:formatCode>
                  <c:ptCount val="3"/>
                  <c:pt idx="0">
                    <c:v>1.2803280807418347</c:v>
                  </c:pt>
                  <c:pt idx="1">
                    <c:v>0.33429916516162689</c:v>
                  </c:pt>
                  <c:pt idx="2">
                    <c:v>0.27206560101423088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'[4]raw data (16s rRNA)'!$G$30:$I$30</c:f>
              <c:strCache>
                <c:ptCount val="3"/>
                <c:pt idx="0">
                  <c:v>Biofilm cells detached by on-demand actuation</c:v>
                </c:pt>
                <c:pt idx="1">
                  <c:v>Cells remained after actuation</c:v>
                </c:pt>
                <c:pt idx="2">
                  <c:v>Static controls</c:v>
                </c:pt>
              </c:strCache>
            </c:strRef>
          </c:cat>
          <c:val>
            <c:numRef>
              <c:f>'[4]raw data (16s rRNA)'!$G$33:$I$33</c:f>
              <c:numCache>
                <c:formatCode>General</c:formatCode>
                <c:ptCount val="3"/>
                <c:pt idx="0">
                  <c:v>2.4221774479002831</c:v>
                </c:pt>
                <c:pt idx="1">
                  <c:v>1.0806902967491256</c:v>
                </c:pt>
                <c:pt idx="2">
                  <c:v>1.1686230609599753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20-4461-A062-255602D77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3754863"/>
        <c:axId val="772235663"/>
      </c:barChart>
      <c:catAx>
        <c:axId val="843754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72235663"/>
        <c:crosses val="autoZero"/>
        <c:auto val="1"/>
        <c:lblAlgn val="ctr"/>
        <c:lblOffset val="100"/>
        <c:noMultiLvlLbl val="0"/>
      </c:catAx>
      <c:valAx>
        <c:axId val="772235663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Times of change compared to HK</a:t>
                </a:r>
              </a:p>
            </c:rich>
          </c:tx>
          <c:layout>
            <c:manualLayout>
              <c:xMode val="edge"/>
              <c:yMode val="edge"/>
              <c:x val="3.3921545305326269E-2"/>
              <c:y val="0.159696287964004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3754863"/>
        <c:crosses val="autoZero"/>
        <c:crossBetween val="between"/>
      </c:valAx>
      <c:spPr>
        <a:noFill/>
        <a:ln w="158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26842234730903664"/>
          <c:y val="0.17408607079888985"/>
          <c:w val="0.696899851355536"/>
          <c:h val="7.70553338366950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0" i="1"/>
              <a:t>rrl</a:t>
            </a:r>
            <a:r>
              <a:rPr lang="en-US" sz="1800" b="0"/>
              <a:t>B (23s rRNA)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850274397518487"/>
          <c:y val="0.16513113492392401"/>
          <c:w val="0.66021832498210453"/>
          <c:h val="0.541069504469835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'[4]raw data (23s rRNA)'!$G$31</c:f>
              <c:strCache>
                <c:ptCount val="1"/>
                <c:pt idx="0">
                  <c:v>0 min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'[4]raw data (23s rRNA)'!$K$31:$M$31</c:f>
                <c:numCache>
                  <c:formatCode>General</c:formatCode>
                  <c:ptCount val="3"/>
                  <c:pt idx="0">
                    <c:v>0.3352734107907327</c:v>
                  </c:pt>
                  <c:pt idx="1">
                    <c:v>0.10692199135878883</c:v>
                  </c:pt>
                  <c:pt idx="2">
                    <c:v>0.20524285166549572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'[4]raw data (23s rRNA)'!$H$30:$J$30</c:f>
              <c:strCache>
                <c:ptCount val="3"/>
                <c:pt idx="0">
                  <c:v>Biofilm cells detached by on-demand actuation</c:v>
                </c:pt>
                <c:pt idx="1">
                  <c:v>Cells remained after actuation</c:v>
                </c:pt>
                <c:pt idx="2">
                  <c:v>Static controls</c:v>
                </c:pt>
              </c:strCache>
            </c:strRef>
          </c:cat>
          <c:val>
            <c:numRef>
              <c:f>'[4]raw data (23s rRNA)'!$H$31:$J$31</c:f>
              <c:numCache>
                <c:formatCode>General</c:formatCode>
                <c:ptCount val="3"/>
                <c:pt idx="0">
                  <c:v>0.31103727399356795</c:v>
                </c:pt>
                <c:pt idx="1">
                  <c:v>0.78208897344344774</c:v>
                </c:pt>
                <c:pt idx="2">
                  <c:v>0.14640505755392894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5D-4C2A-8DE6-05EBB2597EB3}"/>
            </c:ext>
          </c:extLst>
        </c:ser>
        <c:ser>
          <c:idx val="1"/>
          <c:order val="1"/>
          <c:tx>
            <c:strRef>
              <c:f>'[4]raw data (23s rRNA)'!$G$32</c:f>
              <c:strCache>
                <c:ptCount val="1"/>
                <c:pt idx="0">
                  <c:v>7 min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'[4]raw data (23s rRNA)'!$K$32:$M$32</c:f>
                <c:numCache>
                  <c:formatCode>General</c:formatCode>
                  <c:ptCount val="3"/>
                  <c:pt idx="0">
                    <c:v>0.52102880866221968</c:v>
                  </c:pt>
                  <c:pt idx="1">
                    <c:v>0.19359176008918169</c:v>
                  </c:pt>
                  <c:pt idx="2">
                    <c:v>0.56509994958009613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'[4]raw data (23s rRNA)'!$H$30:$J$30</c:f>
              <c:strCache>
                <c:ptCount val="3"/>
                <c:pt idx="0">
                  <c:v>Biofilm cells detached by on-demand actuation</c:v>
                </c:pt>
                <c:pt idx="1">
                  <c:v>Cells remained after actuation</c:v>
                </c:pt>
                <c:pt idx="2">
                  <c:v>Static controls</c:v>
                </c:pt>
              </c:strCache>
            </c:strRef>
          </c:cat>
          <c:val>
            <c:numRef>
              <c:f>'[4]raw data (23s rRNA)'!$H$32:$J$32</c:f>
              <c:numCache>
                <c:formatCode>General</c:formatCode>
                <c:ptCount val="3"/>
                <c:pt idx="0">
                  <c:v>1.3694662614286524</c:v>
                </c:pt>
                <c:pt idx="1">
                  <c:v>1.2189917975803928</c:v>
                </c:pt>
                <c:pt idx="2">
                  <c:v>0.4554167572033313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5D-4C2A-8DE6-05EBB2597EB3}"/>
            </c:ext>
          </c:extLst>
        </c:ser>
        <c:ser>
          <c:idx val="2"/>
          <c:order val="2"/>
          <c:tx>
            <c:strRef>
              <c:f>'[4]raw data (23s rRNA)'!$G$33</c:f>
              <c:strCache>
                <c:ptCount val="1"/>
                <c:pt idx="0">
                  <c:v>30 min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'[4]raw data (23s rRNA)'!$K$33:$M$33</c:f>
                <c:numCache>
                  <c:formatCode>General</c:formatCode>
                  <c:ptCount val="3"/>
                  <c:pt idx="0">
                    <c:v>2.0554076241643799</c:v>
                  </c:pt>
                  <c:pt idx="1">
                    <c:v>0.33841295071701127</c:v>
                  </c:pt>
                  <c:pt idx="2">
                    <c:v>0.78145924976897929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'[4]raw data (23s rRNA)'!$H$30:$J$30</c:f>
              <c:strCache>
                <c:ptCount val="3"/>
                <c:pt idx="0">
                  <c:v>Biofilm cells detached by on-demand actuation</c:v>
                </c:pt>
                <c:pt idx="1">
                  <c:v>Cells remained after actuation</c:v>
                </c:pt>
                <c:pt idx="2">
                  <c:v>Static controls</c:v>
                </c:pt>
              </c:strCache>
            </c:strRef>
          </c:cat>
          <c:val>
            <c:numRef>
              <c:f>'[4]raw data (23s rRNA)'!$H$33:$J$33</c:f>
              <c:numCache>
                <c:formatCode>General</c:formatCode>
                <c:ptCount val="3"/>
                <c:pt idx="0">
                  <c:v>3.8631432875506868</c:v>
                </c:pt>
                <c:pt idx="1">
                  <c:v>1.2817619521779244</c:v>
                </c:pt>
                <c:pt idx="2">
                  <c:v>0.63600328398247508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5D-4C2A-8DE6-05EBB2597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74130191"/>
        <c:axId val="848056175"/>
      </c:barChart>
      <c:catAx>
        <c:axId val="57413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8056175"/>
        <c:crosses val="autoZero"/>
        <c:auto val="1"/>
        <c:lblAlgn val="ctr"/>
        <c:lblOffset val="100"/>
        <c:noMultiLvlLbl val="0"/>
      </c:catAx>
      <c:valAx>
        <c:axId val="848056175"/>
        <c:scaling>
          <c:orientation val="minMax"/>
          <c:max val="7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Times of change compared to HK</a:t>
                </a:r>
              </a:p>
            </c:rich>
          </c:tx>
          <c:layout>
            <c:manualLayout>
              <c:xMode val="edge"/>
              <c:yMode val="edge"/>
              <c:x val="4.6074922452875207E-2"/>
              <c:y val="0.174678231010597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4130191"/>
        <c:crosses val="autoZero"/>
        <c:crossBetween val="between"/>
      </c:valAx>
      <c:spPr>
        <a:noFill/>
        <a:ln w="158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27430756382724886"/>
          <c:y val="0.17336747380261677"/>
          <c:w val="0.6694301105486361"/>
          <c:h val="7.68798091582515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0" i="1"/>
              <a:t>rrn</a:t>
            </a:r>
            <a:r>
              <a:rPr lang="en-US" sz="1800" b="0"/>
              <a:t>B P1 (spacer-1)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355784006575579"/>
          <c:y val="0.1689749430523918"/>
          <c:w val="0.65685063194634707"/>
          <c:h val="0.532313066129891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'[4]raw data (P1)'!$F$19</c:f>
              <c:strCache>
                <c:ptCount val="1"/>
                <c:pt idx="0">
                  <c:v>0 min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'[4]raw data (P1)'!$J$19:$L$19</c:f>
                <c:numCache>
                  <c:formatCode>General</c:formatCode>
                  <c:ptCount val="3"/>
                  <c:pt idx="0">
                    <c:v>0.44106118962718083</c:v>
                  </c:pt>
                  <c:pt idx="1">
                    <c:v>0.71166168457569723</c:v>
                  </c:pt>
                  <c:pt idx="2">
                    <c:v>2.2795329420938959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'[4]raw data (P1)'!$G$18:$I$18</c:f>
              <c:strCache>
                <c:ptCount val="3"/>
                <c:pt idx="0">
                  <c:v>Biofilm cells detached by on-demand actuation</c:v>
                </c:pt>
                <c:pt idx="1">
                  <c:v>Cells remained after actuation</c:v>
                </c:pt>
                <c:pt idx="2">
                  <c:v>Static controls</c:v>
                </c:pt>
              </c:strCache>
            </c:strRef>
          </c:cat>
          <c:val>
            <c:numRef>
              <c:f>'[4]raw data (P1)'!$G$19:$I$19</c:f>
              <c:numCache>
                <c:formatCode>General</c:formatCode>
                <c:ptCount val="3"/>
                <c:pt idx="0">
                  <c:v>0.29421918899856125</c:v>
                </c:pt>
                <c:pt idx="1">
                  <c:v>1.5667788223647576</c:v>
                </c:pt>
                <c:pt idx="2">
                  <c:v>1.6964292503248646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5-4888-8FF8-38C4AD4A23FD}"/>
            </c:ext>
          </c:extLst>
        </c:ser>
        <c:ser>
          <c:idx val="1"/>
          <c:order val="1"/>
          <c:tx>
            <c:strRef>
              <c:f>'[4]raw data (P1)'!$F$20</c:f>
              <c:strCache>
                <c:ptCount val="1"/>
                <c:pt idx="0">
                  <c:v>7 min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'[4]raw data (P1)'!$J$20:$L$20</c:f>
                <c:numCache>
                  <c:formatCode>General</c:formatCode>
                  <c:ptCount val="3"/>
                  <c:pt idx="0">
                    <c:v>0.70165531708639217</c:v>
                  </c:pt>
                  <c:pt idx="1">
                    <c:v>0.49084379055154181</c:v>
                  </c:pt>
                  <c:pt idx="2">
                    <c:v>1.223635997610506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'[4]raw data (P1)'!$G$18:$I$18</c:f>
              <c:strCache>
                <c:ptCount val="3"/>
                <c:pt idx="0">
                  <c:v>Biofilm cells detached by on-demand actuation</c:v>
                </c:pt>
                <c:pt idx="1">
                  <c:v>Cells remained after actuation</c:v>
                </c:pt>
                <c:pt idx="2">
                  <c:v>Static controls</c:v>
                </c:pt>
              </c:strCache>
            </c:strRef>
          </c:cat>
          <c:val>
            <c:numRef>
              <c:f>'[4]raw data (P1)'!$G$20:$I$20</c:f>
              <c:numCache>
                <c:formatCode>General</c:formatCode>
                <c:ptCount val="3"/>
                <c:pt idx="0">
                  <c:v>0.71052058258444462</c:v>
                </c:pt>
                <c:pt idx="1">
                  <c:v>1.1314802113504883</c:v>
                </c:pt>
                <c:pt idx="2">
                  <c:v>2.1414753619860138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5-4888-8FF8-38C4AD4A23FD}"/>
            </c:ext>
          </c:extLst>
        </c:ser>
        <c:ser>
          <c:idx val="2"/>
          <c:order val="2"/>
          <c:tx>
            <c:strRef>
              <c:f>'[4]raw data (P1)'!$F$21</c:f>
              <c:strCache>
                <c:ptCount val="1"/>
                <c:pt idx="0">
                  <c:v>30 min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'[4]raw data (P1)'!$J$21:$L$21</c:f>
                <c:numCache>
                  <c:formatCode>General</c:formatCode>
                  <c:ptCount val="3"/>
                  <c:pt idx="0">
                    <c:v>5.710145289907631</c:v>
                  </c:pt>
                  <c:pt idx="1">
                    <c:v>8.0662917340429338E-2</c:v>
                  </c:pt>
                  <c:pt idx="2">
                    <c:v>0.39035625461556189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'[4]raw data (P1)'!$G$18:$I$18</c:f>
              <c:strCache>
                <c:ptCount val="3"/>
                <c:pt idx="0">
                  <c:v>Biofilm cells detached by on-demand actuation</c:v>
                </c:pt>
                <c:pt idx="1">
                  <c:v>Cells remained after actuation</c:v>
                </c:pt>
                <c:pt idx="2">
                  <c:v>Static controls</c:v>
                </c:pt>
              </c:strCache>
            </c:strRef>
          </c:cat>
          <c:val>
            <c:numRef>
              <c:f>'[4]raw data (P1)'!$G$21:$I$21</c:f>
              <c:numCache>
                <c:formatCode>General</c:formatCode>
                <c:ptCount val="3"/>
                <c:pt idx="0">
                  <c:v>48.217440232489025</c:v>
                </c:pt>
                <c:pt idx="1">
                  <c:v>0.81633768339107959</c:v>
                </c:pt>
                <c:pt idx="2">
                  <c:v>0.26907375644973125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5-4888-8FF8-38C4AD4A2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95815071"/>
        <c:axId val="845173183"/>
      </c:barChart>
      <c:catAx>
        <c:axId val="8958150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45173183"/>
        <c:crossesAt val="1.0000000000000002E-2"/>
        <c:auto val="1"/>
        <c:lblAlgn val="ctr"/>
        <c:lblOffset val="100"/>
        <c:noMultiLvlLbl val="0"/>
      </c:catAx>
      <c:valAx>
        <c:axId val="845173183"/>
        <c:scaling>
          <c:logBase val="10"/>
          <c:orientation val="minMax"/>
          <c:max val="1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Times of change compared to HK</a:t>
                </a:r>
              </a:p>
            </c:rich>
          </c:tx>
          <c:layout>
            <c:manualLayout>
              <c:xMode val="edge"/>
              <c:yMode val="edge"/>
              <c:x val="1.8724570878373903E-3"/>
              <c:y val="0.146210769330330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95815071"/>
        <c:crosses val="autoZero"/>
        <c:crossBetween val="between"/>
      </c:valAx>
      <c:spPr>
        <a:noFill/>
        <a:ln w="158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29642726958676313"/>
          <c:y val="0.17756053519625836"/>
          <c:w val="0.63242151346725417"/>
          <c:h val="7.68798091582515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749254643940599"/>
          <c:y val="0.23166965511954957"/>
          <c:w val="0.60157267297791417"/>
          <c:h val="0.593146905824389"/>
        </c:manualLayout>
      </c:layout>
      <c:scatterChart>
        <c:scatterStyle val="lineMarker"/>
        <c:varyColors val="0"/>
        <c:ser>
          <c:idx val="0"/>
          <c:order val="0"/>
          <c:tx>
            <c:v>Gravity control</c:v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13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cust"/>
            <c:noEndCap val="0"/>
            <c:plus>
              <c:numRef>
                <c:f>'[2]Movement of MNPs in 10-1 PDMS'!$U$25:$U$28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12.927909085901454</c:v>
                  </c:pt>
                  <c:pt idx="2">
                    <c:v>1.8101933598375632</c:v>
                  </c:pt>
                  <c:pt idx="3">
                    <c:v>0</c:v>
                  </c:pt>
                </c:numCache>
              </c:numRef>
            </c:plus>
            <c:minus>
              <c:numRef>
                <c:f>'[2]Movement of MNPs in 10-1 PDMS'!$U$25:$U$28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12.927909085901454</c:v>
                  </c:pt>
                  <c:pt idx="2">
                    <c:v>1.8101933598375632</c:v>
                  </c:pt>
                  <c:pt idx="3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'[2]Movement of MNPs in 10-1 PDMS'!$W$25:$W$28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1414.2135623730951</c:v>
                  </c:pt>
                  <c:pt idx="3">
                    <c:v>1414.2135623730951</c:v>
                  </c:pt>
                </c:numCache>
              </c:numRef>
            </c:plus>
            <c:minus>
              <c:numRef>
                <c:f>'[2]Movement of MNPs in 10-1 PDMS'!$W$25:$W$28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1414.2135623730951</c:v>
                  </c:pt>
                  <c:pt idx="3">
                    <c:v>1414.2135623730951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'[2]Movement of MNPs in 10-1 PDMS'!$T$25:$T$28</c:f>
              <c:numCache>
                <c:formatCode>General</c:formatCode>
                <c:ptCount val="4"/>
                <c:pt idx="0">
                  <c:v>0</c:v>
                </c:pt>
                <c:pt idx="1">
                  <c:v>28.233333333333334</c:v>
                </c:pt>
                <c:pt idx="2">
                  <c:v>51.72</c:v>
                </c:pt>
                <c:pt idx="3">
                  <c:v>60</c:v>
                </c:pt>
              </c:numCache>
            </c:numRef>
          </c:xVal>
          <c:yVal>
            <c:numRef>
              <c:f>'[2]Movement of MNPs in 10-1 PDMS'!$V$25:$V$28</c:f>
              <c:numCache>
                <c:formatCode>General</c:formatCode>
                <c:ptCount val="4"/>
                <c:pt idx="0">
                  <c:v>10000</c:v>
                </c:pt>
                <c:pt idx="1">
                  <c:v>8000</c:v>
                </c:pt>
                <c:pt idx="2">
                  <c:v>7000</c:v>
                </c:pt>
                <c:pt idx="3">
                  <c:v>7000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28-49C3-9BA6-918977563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4731072"/>
        <c:axId val="526133152"/>
      </c:scatterChart>
      <c:valAx>
        <c:axId val="524731072"/>
        <c:scaling>
          <c:orientation val="minMax"/>
          <c:max val="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400" b="0">
                    <a:latin typeface="Arial" panose="020B0604020202020204" pitchFamily="34" charset="0"/>
                    <a:cs typeface="Arial" panose="020B0604020202020204" pitchFamily="34" charset="0"/>
                  </a:rPr>
                  <a:t>Time (</a:t>
                </a:r>
                <a:r>
                  <a:rPr lang="en-US" sz="2400" b="0" i="1"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en-US" sz="2400" b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, min)</a:t>
                </a:r>
                <a:endParaRPr lang="en-US" sz="240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6815263184941497"/>
              <c:y val="0.901049485571005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133152"/>
        <c:crosses val="autoZero"/>
        <c:crossBetween val="midCat"/>
      </c:valAx>
      <c:valAx>
        <c:axId val="526133152"/>
        <c:scaling>
          <c:orientation val="minMax"/>
          <c:max val="14000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731072"/>
        <c:crosses val="max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38502637815747459"/>
          <c:y val="0.33378612150766745"/>
          <c:w val="0.51998155227421783"/>
          <c:h val="0.14818397053464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'[2]E. coli ATCC 53505'!$G$204</c:f>
                <c:numCache>
                  <c:formatCode>General</c:formatCode>
                  <c:ptCount val="1"/>
                  <c:pt idx="0">
                    <c:v>4.1728492478161741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'[2]E. coli ATCC 53505'!$B$204</c:f>
              <c:numCache>
                <c:formatCode>General</c:formatCode>
                <c:ptCount val="1"/>
                <c:pt idx="0">
                  <c:v>9.1235499999999998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0-4521-9DDA-7CB80E5C9F21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'[2]E. coli ATCC 53505'!$H$204</c:f>
                <c:numCache>
                  <c:formatCode>General</c:formatCode>
                  <c:ptCount val="1"/>
                  <c:pt idx="0">
                    <c:v>0.38600959184973599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222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'[2]E. coli ATCC 53505'!$C$204</c:f>
              <c:numCache>
                <c:formatCode>General</c:formatCode>
                <c:ptCount val="1"/>
                <c:pt idx="0">
                  <c:v>7.5224500000000001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0-4521-9DDA-7CB80E5C9F21}"/>
            </c:ext>
          </c:extLst>
        </c:ser>
        <c:ser>
          <c:idx val="2"/>
          <c:order val="2"/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'[2]E. coli ATCC 53505'!$I$204</c:f>
                <c:numCache>
                  <c:formatCode>General</c:formatCode>
                  <c:ptCount val="1"/>
                  <c:pt idx="0">
                    <c:v>1.174665230343575E-2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'[2]E. coli ATCC 53505'!$D$204</c:f>
              <c:numCache>
                <c:formatCode>General</c:formatCode>
                <c:ptCount val="1"/>
                <c:pt idx="0">
                  <c:v>1.7155324999999999E-2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40-4521-9DDA-7CB80E5C9F21}"/>
            </c:ext>
          </c:extLst>
        </c:ser>
        <c:ser>
          <c:idx val="3"/>
          <c:order val="3"/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'[2]E. coli ATCC 53505'!$J$204</c:f>
                <c:numCache>
                  <c:formatCode>General</c:formatCode>
                  <c:ptCount val="1"/>
                  <c:pt idx="0">
                    <c:v>4.0000000000000001E-3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'[2]E. coli ATCC 53505'!$E$204</c:f>
              <c:numCache>
                <c:formatCode>General</c:formatCode>
                <c:ptCount val="1"/>
                <c:pt idx="0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40-4521-9DDA-7CB80E5C9F21}"/>
            </c:ext>
          </c:extLst>
        </c:ser>
        <c:ser>
          <c:idx val="4"/>
          <c:order val="4"/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'[2]E. coli ATCC 53505'!$K$204</c:f>
                <c:numCache>
                  <c:formatCode>General</c:formatCode>
                  <c:ptCount val="1"/>
                  <c:pt idx="0">
                    <c:v>4.0000000000000001E-3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'[2]E. coli ATCC 53505'!$F$204</c:f>
              <c:numCache>
                <c:formatCode>General</c:formatCode>
                <c:ptCount val="1"/>
                <c:pt idx="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40-4521-9DDA-7CB80E5C9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Biomass (µm</a:t>
                </a:r>
                <a:r>
                  <a:rPr lang="en-US" sz="1800" baseline="30000"/>
                  <a:t>3</a:t>
                </a:r>
                <a:r>
                  <a:rPr lang="en-US" sz="1800"/>
                  <a:t>/µm</a:t>
                </a:r>
                <a:r>
                  <a:rPr lang="en-US" sz="1800" baseline="30000"/>
                  <a:t>2</a:t>
                </a:r>
                <a:r>
                  <a:rPr lang="en-US" sz="1800"/>
                  <a:t>)</a:t>
                </a: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9325718597831109E-2"/>
          <c:w val="0.52060547519871969"/>
          <c:h val="0.549418285017193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1C0-4666-A9E3-CECF0B9BF224}"/>
              </c:ext>
            </c:extLst>
          </c:dPt>
          <c:errBars>
            <c:errBarType val="plus"/>
            <c:errValType val="cust"/>
            <c:noEndCap val="0"/>
            <c:plus>
              <c:numRef>
                <c:f>'Fig. 2'!$G$29</c:f>
                <c:numCache>
                  <c:formatCode>General</c:formatCode>
                  <c:ptCount val="1"/>
                  <c:pt idx="0">
                    <c:v>2.9569867366346667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2'!$B$29</c:f>
              <c:numCache>
                <c:formatCode>General</c:formatCode>
                <c:ptCount val="1"/>
                <c:pt idx="0">
                  <c:v>9.2352566666666664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C0-4666-A9E3-CECF0B9BF224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2'!$H$29</c:f>
                <c:numCache>
                  <c:formatCode>General</c:formatCode>
                  <c:ptCount val="1"/>
                  <c:pt idx="0">
                    <c:v>0.27764360248347142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2'!$C$29</c:f>
              <c:numCache>
                <c:formatCode>General</c:formatCode>
                <c:ptCount val="1"/>
                <c:pt idx="0">
                  <c:v>7.5518000000000001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C0-4666-A9E3-CECF0B9BF224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2'!$I$29</c:f>
                <c:numCache>
                  <c:formatCode>General</c:formatCode>
                  <c:ptCount val="1"/>
                  <c:pt idx="0">
                    <c:v>9.0393904015633169E-3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'Fig. 2'!$D$29</c:f>
              <c:numCache>
                <c:formatCode>General</c:formatCode>
                <c:ptCount val="1"/>
                <c:pt idx="0">
                  <c:v>1.7155324999999999E-2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C0-4666-A9E3-CECF0B9BF224}"/>
            </c:ext>
          </c:extLst>
        </c:ser>
        <c:ser>
          <c:idx val="3"/>
          <c:order val="3"/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2'!$J$29</c:f>
                <c:numCache>
                  <c:formatCode>General</c:formatCode>
                  <c:ptCount val="1"/>
                  <c:pt idx="0">
                    <c:v>5.5181751113932576E-3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2'!$E$29</c:f>
              <c:numCache>
                <c:formatCode>General</c:formatCode>
                <c:ptCount val="1"/>
                <c:pt idx="0">
                  <c:v>1.4316799999999999E-2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C0-4666-A9E3-CECF0B9BF224}"/>
            </c:ext>
          </c:extLst>
        </c:ser>
        <c:ser>
          <c:idx val="4"/>
          <c:order val="4"/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2'!$K$29</c:f>
                <c:numCache>
                  <c:formatCode>General</c:formatCode>
                  <c:ptCount val="1"/>
                  <c:pt idx="0">
                    <c:v>1.0573381874595517E-2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2'!$F$29</c:f>
              <c:numCache>
                <c:formatCode>General</c:formatCode>
                <c:ptCount val="1"/>
                <c:pt idx="0">
                  <c:v>7.6344224999999998E-3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C0-4666-A9E3-CECF0B9B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Biomass (µm</a:t>
                </a:r>
                <a:r>
                  <a:rPr lang="en-US" sz="1800" b="0" baseline="30000"/>
                  <a:t>3</a:t>
                </a:r>
                <a:r>
                  <a:rPr lang="en-US" sz="1800" b="1" baseline="0">
                    <a:latin typeface="Arial" panose="020B0604020202020204" pitchFamily="34" charset="0"/>
                    <a:cs typeface="Arial" panose="020B0604020202020204" pitchFamily="34" charset="0"/>
                  </a:rPr>
                  <a:t>·</a:t>
                </a:r>
                <a:r>
                  <a:rPr lang="en-US" sz="1800" b="0"/>
                  <a:t>µm</a:t>
                </a:r>
                <a:r>
                  <a:rPr lang="en-US" sz="1800" b="0" baseline="30000"/>
                  <a:t>-2</a:t>
                </a:r>
                <a:r>
                  <a:rPr lang="en-US" sz="1800" b="0"/>
                  <a:t>)</a:t>
                </a: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6156056179559431E-2"/>
          <c:w val="0.51788562256323933"/>
          <c:h val="0.53684263948620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3c P. aeruginosa'!$G$30</c:f>
                <c:numCache>
                  <c:formatCode>General</c:formatCode>
                  <c:ptCount val="1"/>
                  <c:pt idx="0">
                    <c:v>1.0335452400999838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9050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3c P. aeruginosa'!$B$30</c:f>
              <c:numCache>
                <c:formatCode>General</c:formatCode>
                <c:ptCount val="1"/>
                <c:pt idx="0">
                  <c:v>32.39673333333333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2-4551-9883-B2987667B004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3c P. aeruginosa'!$H$30</c:f>
                <c:numCache>
                  <c:formatCode>General</c:formatCode>
                  <c:ptCount val="1"/>
                  <c:pt idx="0">
                    <c:v>8.829950628589792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3c P. aeruginosa'!$C$30</c:f>
              <c:numCache>
                <c:formatCode>General</c:formatCode>
                <c:ptCount val="1"/>
                <c:pt idx="0">
                  <c:v>21.854333333333333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02-4551-9883-B2987667B004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3c P. aeruginosa'!$I$30</c:f>
                <c:numCache>
                  <c:formatCode>General</c:formatCode>
                  <c:ptCount val="1"/>
                  <c:pt idx="0">
                    <c:v>2.5694448568888556E-3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3c P. aeruginosa'!$D$30</c:f>
              <c:numCache>
                <c:formatCode>General</c:formatCode>
                <c:ptCount val="1"/>
                <c:pt idx="0">
                  <c:v>1.3691955555555557E-2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02-4551-9883-B2987667B004}"/>
            </c:ext>
          </c:extLst>
        </c:ser>
        <c:ser>
          <c:idx val="3"/>
          <c:order val="3"/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3c P. aeruginosa'!$J$30</c:f>
                <c:numCache>
                  <c:formatCode>General</c:formatCode>
                  <c:ptCount val="1"/>
                  <c:pt idx="0">
                    <c:v>2.3661062951608912E-3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3c P. aeruginosa'!$E$30</c:f>
              <c:numCache>
                <c:formatCode>General</c:formatCode>
                <c:ptCount val="1"/>
                <c:pt idx="0">
                  <c:v>1.9712999999999998E-2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02-4551-9883-B2987667B004}"/>
            </c:ext>
          </c:extLst>
        </c:ser>
        <c:ser>
          <c:idx val="4"/>
          <c:order val="4"/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3c P. aeruginosa'!$K$30</c:f>
                <c:numCache>
                  <c:formatCode>General</c:formatCode>
                  <c:ptCount val="1"/>
                  <c:pt idx="0">
                    <c:v>4.3810639499251066E-3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3c P. aeruginosa'!$F$30</c:f>
              <c:numCache>
                <c:formatCode>General</c:formatCode>
                <c:ptCount val="1"/>
                <c:pt idx="0">
                  <c:v>1.2879333333333333E-2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02-4551-9883-B2987667B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Time (t, h)</a:t>
                </a:r>
              </a:p>
            </c:rich>
          </c:tx>
          <c:layout>
            <c:manualLayout>
              <c:xMode val="edge"/>
              <c:yMode val="edge"/>
              <c:x val="0.48800824691764771"/>
              <c:y val="0.707345417468674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Biomass (</a:t>
                </a:r>
                <a:r>
                  <a:rPr lang="en-US" sz="1800" b="0" i="0" u="none" strike="noStrike" baseline="0">
                    <a:effectLst/>
                  </a:rPr>
                  <a:t>µm</a:t>
                </a:r>
                <a:r>
                  <a:rPr lang="en-US" sz="1800" b="0" i="0" u="none" strike="noStrike" baseline="30000">
                    <a:effectLst/>
                  </a:rPr>
                  <a:t>3</a:t>
                </a:r>
                <a:r>
                  <a:rPr lang="en-US" sz="1800" b="1" i="0" u="none" strike="noStrike" baseline="0">
                    <a:effectLst/>
                  </a:rPr>
                  <a:t>·</a:t>
                </a:r>
                <a:r>
                  <a:rPr lang="en-US" sz="1800" b="0" i="0" u="none" strike="noStrike" baseline="0">
                    <a:effectLst/>
                  </a:rPr>
                  <a:t>µm</a:t>
                </a:r>
                <a:r>
                  <a:rPr lang="en-US" sz="1800" b="0" i="0" u="none" strike="noStrike" baseline="30000">
                    <a:effectLst/>
                  </a:rPr>
                  <a:t>-2</a:t>
                </a:r>
                <a:r>
                  <a:rPr lang="en-US" sz="1800" b="0"/>
                  <a:t>)</a:t>
                </a:r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1.6443982344083209E-2"/>
          <c:y val="0.71128922179858933"/>
          <c:w val="0.98081535393190289"/>
          <c:h val="0.27086160623433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510200232460075"/>
          <c:y val="4.6156056179559431E-2"/>
          <c:w val="0.52060547519871969"/>
          <c:h val="0.53684263948620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7E-48BA-9608-03B917FE2835}"/>
              </c:ext>
            </c:extLst>
          </c:dPt>
          <c:errBars>
            <c:errBarType val="plus"/>
            <c:errValType val="cust"/>
            <c:noEndCap val="0"/>
            <c:plus>
              <c:numRef>
                <c:f>'Fig. 3c S. aureus'!$G$32</c:f>
                <c:numCache>
                  <c:formatCode>General</c:formatCode>
                  <c:ptCount val="1"/>
                  <c:pt idx="0">
                    <c:v>1.5112799123039165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3c S. aureus'!$B$32</c:f>
              <c:numCache>
                <c:formatCode>General</c:formatCode>
                <c:ptCount val="1"/>
                <c:pt idx="0">
                  <c:v>14.590133333333332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7E-48BA-9608-03B917FE2835}"/>
            </c:ext>
          </c:extLst>
        </c:ser>
        <c:ser>
          <c:idx val="1"/>
          <c:order val="1"/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>
                  <a:alpha val="97000"/>
                </a:schemeClr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3c S. aureus'!$H$32</c:f>
                <c:numCache>
                  <c:formatCode>General</c:formatCode>
                  <c:ptCount val="1"/>
                  <c:pt idx="0">
                    <c:v>0.32416829476883341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9050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3c S. aureus'!$C$32</c:f>
              <c:numCache>
                <c:formatCode>General</c:formatCode>
                <c:ptCount val="1"/>
                <c:pt idx="0">
                  <c:v>15.24315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7E-48BA-9608-03B917FE2835}"/>
            </c:ext>
          </c:extLst>
        </c:ser>
        <c:ser>
          <c:idx val="2"/>
          <c:order val="2"/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3c S. aureus'!$I$32</c:f>
                <c:numCache>
                  <c:formatCode>General</c:formatCode>
                  <c:ptCount val="1"/>
                  <c:pt idx="0">
                    <c:v>3.7181168732751214E-2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3c S. aureus'!$D$32</c:f>
              <c:numCache>
                <c:formatCode>General</c:formatCode>
                <c:ptCount val="1"/>
                <c:pt idx="0">
                  <c:v>0.29120833333333335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7E-48BA-9608-03B917FE2835}"/>
            </c:ext>
          </c:extLst>
        </c:ser>
        <c:ser>
          <c:idx val="3"/>
          <c:order val="3"/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3c S. aureus'!$J$32</c:f>
                <c:numCache>
                  <c:formatCode>General</c:formatCode>
                  <c:ptCount val="1"/>
                  <c:pt idx="0">
                    <c:v>1.6214999999999993E-2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3c S. aureus'!$E$32</c:f>
              <c:numCache>
                <c:formatCode>General</c:formatCode>
                <c:ptCount val="1"/>
                <c:pt idx="0">
                  <c:v>0.26458500000000001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7E-48BA-9608-03B917FE2835}"/>
            </c:ext>
          </c:extLst>
        </c:ser>
        <c:ser>
          <c:idx val="4"/>
          <c:order val="4"/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3c S. aureus'!$K$32</c:f>
                <c:numCache>
                  <c:formatCode>General</c:formatCode>
                  <c:ptCount val="1"/>
                  <c:pt idx="0">
                    <c:v>3.6699999999999927E-3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'Fig. 3c S. aureus'!$F$32</c:f>
              <c:numCache>
                <c:formatCode>General</c:formatCode>
                <c:ptCount val="1"/>
                <c:pt idx="0">
                  <c:v>0.1249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7E-48BA-9608-03B917FE2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8"/>
        <c:overlap val="-30"/>
        <c:axId val="438836728"/>
        <c:axId val="438830824"/>
      </c:barChart>
      <c:catAx>
        <c:axId val="438836728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/>
                  <a:t>Time (t, h)</a:t>
                </a:r>
              </a:p>
            </c:rich>
          </c:tx>
          <c:layout>
            <c:manualLayout>
              <c:xMode val="edge"/>
              <c:yMode val="edge"/>
              <c:x val="0.47979324058066514"/>
              <c:y val="0.674572191846376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438830824"/>
        <c:crossesAt val="1.0000000000000002E-3"/>
        <c:auto val="1"/>
        <c:lblAlgn val="ctr"/>
        <c:lblOffset val="100"/>
        <c:noMultiLvlLbl val="0"/>
      </c:catAx>
      <c:valAx>
        <c:axId val="438830824"/>
        <c:scaling>
          <c:logBase val="10"/>
          <c:orientation val="minMax"/>
          <c:max val="100"/>
          <c:min val="1.0000000000000002E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800" b="0"/>
                  <a:t>Biomass </a:t>
                </a:r>
                <a:r>
                  <a:rPr lang="en-US" sz="1800" b="0" i="0" u="none" strike="noStrike" baseline="0">
                    <a:effectLst/>
                  </a:rPr>
                  <a:t>(µm</a:t>
                </a:r>
                <a:r>
                  <a:rPr lang="en-US" sz="1800" b="0" i="0" u="none" strike="noStrike" baseline="30000">
                    <a:effectLst/>
                  </a:rPr>
                  <a:t>3</a:t>
                </a:r>
                <a:r>
                  <a:rPr lang="en-US" sz="1800" b="1" i="0" u="none" strike="noStrike" baseline="0">
                    <a:effectLst/>
                  </a:rPr>
                  <a:t>·</a:t>
                </a:r>
                <a:r>
                  <a:rPr lang="en-US" sz="1800" b="0" i="0" u="none" strike="noStrike" baseline="0">
                    <a:effectLst/>
                  </a:rPr>
                  <a:t>µm</a:t>
                </a:r>
                <a:r>
                  <a:rPr lang="en-US" sz="1800" b="0" i="0" u="none" strike="noStrike" baseline="30000">
                    <a:effectLst/>
                  </a:rPr>
                  <a:t>-2</a:t>
                </a:r>
                <a:r>
                  <a:rPr lang="en-US" sz="1800" b="0" i="0" u="none" strike="noStrike" baseline="0">
                    <a:effectLst/>
                  </a:rPr>
                  <a:t>)</a:t>
                </a:r>
                <a:endParaRPr lang="en-US" sz="1800" b="0"/>
              </a:p>
            </c:rich>
          </c:tx>
          <c:layout>
            <c:manualLayout>
              <c:xMode val="edge"/>
              <c:yMode val="edge"/>
              <c:x val="0.12294336925545014"/>
              <c:y val="7.460953882237066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36728"/>
        <c:crosses val="autoZero"/>
        <c:crossBetween val="between"/>
        <c:majorUnit val="10"/>
      </c:valAx>
      <c:spPr>
        <a:noFill/>
        <a:ln w="158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1.6443982344083209E-2"/>
          <c:y val="0.71128922179858933"/>
          <c:w val="0.98081535393190289"/>
          <c:h val="0.27086160623433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7405805113101"/>
          <c:y val="5.8662299565495506E-2"/>
          <c:w val="0.72176135220927917"/>
          <c:h val="0.505747103684607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'Fig. 4a'!$A$31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4a'!$F$31:$I$31</c:f>
                <c:numCache>
                  <c:formatCode>General</c:formatCode>
                  <c:ptCount val="4"/>
                  <c:pt idx="0">
                    <c:v>238047.61428476166</c:v>
                  </c:pt>
                  <c:pt idx="1">
                    <c:v>238047.61428476201</c:v>
                  </c:pt>
                  <c:pt idx="2">
                    <c:v>46.353702456787495</c:v>
                  </c:pt>
                  <c:pt idx="3">
                    <c:v>238047.61428476201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'Fig. 4a'!$B$30:$E$30</c:f>
              <c:strCache>
                <c:ptCount val="4"/>
                <c:pt idx="0">
                  <c:v>Intact biofilms</c:v>
                </c:pt>
                <c:pt idx="1">
                  <c:v>Biofilm cells detached by on-demand actuation</c:v>
                </c:pt>
                <c:pt idx="2">
                  <c:v>Cells remained after actuation</c:v>
                </c:pt>
                <c:pt idx="3">
                  <c:v>Static controls</c:v>
                </c:pt>
              </c:strCache>
            </c:strRef>
          </c:cat>
          <c:val>
            <c:numRef>
              <c:f>'Fig. 4a'!$B$31:$E$31</c:f>
              <c:numCache>
                <c:formatCode>General</c:formatCode>
                <c:ptCount val="4"/>
                <c:pt idx="0">
                  <c:v>350039.06304918043</c:v>
                </c:pt>
                <c:pt idx="1">
                  <c:v>350000</c:v>
                </c:pt>
                <c:pt idx="2">
                  <c:v>39.063049180459601</c:v>
                </c:pt>
                <c:pt idx="3">
                  <c:v>350039.06304918043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3-44AD-AB50-148599D8CCF6}"/>
            </c:ext>
          </c:extLst>
        </c:ser>
        <c:ser>
          <c:idx val="1"/>
          <c:order val="1"/>
          <c:tx>
            <c:strRef>
              <c:f>'Fig. 4a'!$A$32</c:f>
              <c:strCache>
                <c:ptCount val="1"/>
                <c:pt idx="0">
                  <c:v>Ofx 20 µg/mL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4a'!$F$32:$I$32</c:f>
                <c:numCache>
                  <c:formatCode>General</c:formatCode>
                  <c:ptCount val="4"/>
                  <c:pt idx="0">
                    <c:v>179495.97024260275</c:v>
                  </c:pt>
                  <c:pt idx="1">
                    <c:v>1096.9655114602883</c:v>
                  </c:pt>
                  <c:pt idx="2">
                    <c:v>29.46969042091483</c:v>
                  </c:pt>
                  <c:pt idx="3">
                    <c:v>142931.32383537674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'Fig. 4a'!$B$30:$E$30</c:f>
              <c:strCache>
                <c:ptCount val="4"/>
                <c:pt idx="0">
                  <c:v>Intact biofilms</c:v>
                </c:pt>
                <c:pt idx="1">
                  <c:v>Biofilm cells detached by on-demand actuation</c:v>
                </c:pt>
                <c:pt idx="2">
                  <c:v>Cells remained after actuation</c:v>
                </c:pt>
                <c:pt idx="3">
                  <c:v>Static controls</c:v>
                </c:pt>
              </c:strCache>
            </c:strRef>
          </c:cat>
          <c:val>
            <c:numRef>
              <c:f>'Fig. 4a'!$B$32:$E$32</c:f>
              <c:numCache>
                <c:formatCode>General</c:formatCode>
                <c:ptCount val="4"/>
                <c:pt idx="0">
                  <c:v>136366.66666666666</c:v>
                </c:pt>
                <c:pt idx="1">
                  <c:v>3366.6666666666702</c:v>
                </c:pt>
                <c:pt idx="2">
                  <c:v>33.202669807605375</c:v>
                </c:pt>
                <c:pt idx="3">
                  <c:v>95433.333333333328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43-44AD-AB50-148599D8CCF6}"/>
            </c:ext>
          </c:extLst>
        </c:ser>
        <c:ser>
          <c:idx val="2"/>
          <c:order val="2"/>
          <c:tx>
            <c:strRef>
              <c:f>'Fig. 4a'!$A$33</c:f>
              <c:strCache>
                <c:ptCount val="1"/>
                <c:pt idx="0">
                  <c:v>Amp 200 µg/mL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4a'!$F$33:$I$33</c:f>
                <c:numCache>
                  <c:formatCode>General</c:formatCode>
                  <c:ptCount val="4"/>
                  <c:pt idx="0">
                    <c:v>441167.36202201765</c:v>
                  </c:pt>
                  <c:pt idx="1">
                    <c:v>382557.62093223725</c:v>
                  </c:pt>
                  <c:pt idx="2">
                    <c:v>17.414926070734467</c:v>
                  </c:pt>
                  <c:pt idx="3">
                    <c:v>445441.33773148037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'Fig. 4a'!$B$30:$E$30</c:f>
              <c:strCache>
                <c:ptCount val="4"/>
                <c:pt idx="0">
                  <c:v>Intact biofilms</c:v>
                </c:pt>
                <c:pt idx="1">
                  <c:v>Biofilm cells detached by on-demand actuation</c:v>
                </c:pt>
                <c:pt idx="2">
                  <c:v>Cells remained after actuation</c:v>
                </c:pt>
                <c:pt idx="3">
                  <c:v>Static controls</c:v>
                </c:pt>
              </c:strCache>
            </c:strRef>
          </c:cat>
          <c:val>
            <c:numRef>
              <c:f>'Fig. 4a'!$B$33:$E$33</c:f>
              <c:numCache>
                <c:formatCode>General</c:formatCode>
                <c:ptCount val="4"/>
                <c:pt idx="0">
                  <c:v>326465.00370097026</c:v>
                </c:pt>
                <c:pt idx="1">
                  <c:v>259666.66666666666</c:v>
                </c:pt>
                <c:pt idx="2">
                  <c:v>30.201477557477329</c:v>
                </c:pt>
                <c:pt idx="3">
                  <c:v>2347320.7757415599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43-44AD-AB50-148599D8C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53863552"/>
        <c:axId val="1291193600"/>
      </c:barChart>
      <c:catAx>
        <c:axId val="95386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1193600"/>
        <c:crosses val="autoZero"/>
        <c:auto val="1"/>
        <c:lblAlgn val="ctr"/>
        <c:lblOffset val="100"/>
        <c:noMultiLvlLbl val="0"/>
      </c:catAx>
      <c:valAx>
        <c:axId val="1291193600"/>
        <c:scaling>
          <c:logBase val="10"/>
          <c:orientation val="minMax"/>
          <c:max val="10000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800" b="0"/>
                  <a:t>CFU per mL</a:t>
                </a:r>
              </a:p>
            </c:rich>
          </c:tx>
          <c:layout>
            <c:manualLayout>
              <c:xMode val="edge"/>
              <c:yMode val="edge"/>
              <c:x val="4.3211924854378511E-2"/>
              <c:y val="0.164216054993570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E+0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3863552"/>
        <c:crosses val="autoZero"/>
        <c:crossBetween val="between"/>
        <c:majorUnit val="100"/>
      </c:valAx>
      <c:spPr>
        <a:noFill/>
        <a:ln w="158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0969359121285434"/>
          <c:y val="7.5750876793271055E-2"/>
          <c:w val="0.58816537402705371"/>
          <c:h val="6.51320602636296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7405805113101"/>
          <c:y val="5.8662299565495506E-2"/>
          <c:w val="0.72176135220927917"/>
          <c:h val="0.505747103684607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'Fig. 4b'!$A$31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4b'!$F$31:$I$31</c:f>
                <c:numCache>
                  <c:formatCode>General</c:formatCode>
                  <c:ptCount val="4"/>
                  <c:pt idx="0">
                    <c:v>4894554.7975956574</c:v>
                  </c:pt>
                  <c:pt idx="1">
                    <c:v>4894554.7975956574</c:v>
                  </c:pt>
                  <c:pt idx="2">
                    <c:v>14849.242404917499</c:v>
                  </c:pt>
                  <c:pt idx="3">
                    <c:v>4894554.7975956574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'Fig. 4b'!$B$30:$E$30</c:f>
              <c:strCache>
                <c:ptCount val="4"/>
                <c:pt idx="0">
                  <c:v>Intact biofilms</c:v>
                </c:pt>
                <c:pt idx="1">
                  <c:v>Biofilm cells detached by on-demand actuation</c:v>
                </c:pt>
                <c:pt idx="2">
                  <c:v>Cells remained after actuation</c:v>
                </c:pt>
                <c:pt idx="3">
                  <c:v>Static controls</c:v>
                </c:pt>
              </c:strCache>
            </c:strRef>
          </c:cat>
          <c:val>
            <c:numRef>
              <c:f>'Fig. 4b'!$B$31:$E$31</c:f>
              <c:numCache>
                <c:formatCode>General</c:formatCode>
                <c:ptCount val="4"/>
                <c:pt idx="0">
                  <c:v>5668000</c:v>
                </c:pt>
                <c:pt idx="1">
                  <c:v>5650000</c:v>
                </c:pt>
                <c:pt idx="2">
                  <c:v>18000</c:v>
                </c:pt>
                <c:pt idx="3">
                  <c:v>5668000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E-4E47-B854-619551A490A2}"/>
            </c:ext>
          </c:extLst>
        </c:ser>
        <c:ser>
          <c:idx val="1"/>
          <c:order val="1"/>
          <c:tx>
            <c:strRef>
              <c:f>'Fig. 4b'!$A$32</c:f>
              <c:strCache>
                <c:ptCount val="1"/>
                <c:pt idx="0">
                  <c:v>Tob 50 µg/mL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4b'!$F$32:$I$32</c:f>
                <c:numCache>
                  <c:formatCode>General</c:formatCode>
                  <c:ptCount val="4"/>
                  <c:pt idx="0">
                    <c:v>718618.11833546194</c:v>
                  </c:pt>
                  <c:pt idx="1">
                    <c:v>20268.381574922718</c:v>
                  </c:pt>
                  <c:pt idx="2">
                    <c:v>8020.8062770106435</c:v>
                  </c:pt>
                  <c:pt idx="3">
                    <c:v>66074.301610636292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'Fig. 4b'!$B$30:$E$30</c:f>
              <c:strCache>
                <c:ptCount val="4"/>
                <c:pt idx="0">
                  <c:v>Intact biofilms</c:v>
                </c:pt>
                <c:pt idx="1">
                  <c:v>Biofilm cells detached by on-demand actuation</c:v>
                </c:pt>
                <c:pt idx="2">
                  <c:v>Cells remained after actuation</c:v>
                </c:pt>
                <c:pt idx="3">
                  <c:v>Static controls</c:v>
                </c:pt>
              </c:strCache>
            </c:strRef>
          </c:cat>
          <c:val>
            <c:numRef>
              <c:f>'Fig. 4b'!$B$32:$E$32</c:f>
              <c:numCache>
                <c:formatCode>General</c:formatCode>
                <c:ptCount val="4"/>
                <c:pt idx="0">
                  <c:v>602000</c:v>
                </c:pt>
                <c:pt idx="1">
                  <c:v>21187.5</c:v>
                </c:pt>
                <c:pt idx="2">
                  <c:v>12333.333333333334</c:v>
                </c:pt>
                <c:pt idx="3">
                  <c:v>57066.666666666701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EE-4E47-B854-619551A490A2}"/>
            </c:ext>
          </c:extLst>
        </c:ser>
        <c:ser>
          <c:idx val="2"/>
          <c:order val="2"/>
          <c:tx>
            <c:strRef>
              <c:f>'Fig. 4b'!$A$33</c:f>
              <c:strCache>
                <c:ptCount val="1"/>
                <c:pt idx="0">
                  <c:v>Min 200 µg/mL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'Fig. 4b'!$F$33:$I$33</c:f>
                <c:numCache>
                  <c:formatCode>General</c:formatCode>
                  <c:ptCount val="4"/>
                  <c:pt idx="0">
                    <c:v>6838786.8853046931</c:v>
                  </c:pt>
                  <c:pt idx="1">
                    <c:v>7550055.1874362696</c:v>
                  </c:pt>
                  <c:pt idx="2">
                    <c:v>40004.166449675387</c:v>
                  </c:pt>
                  <c:pt idx="3">
                    <c:v>4806834.1205973309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'Fig. 4b'!$B$30:$E$30</c:f>
              <c:strCache>
                <c:ptCount val="4"/>
                <c:pt idx="0">
                  <c:v>Intact biofilms</c:v>
                </c:pt>
                <c:pt idx="1">
                  <c:v>Biofilm cells detached by on-demand actuation</c:v>
                </c:pt>
                <c:pt idx="2">
                  <c:v>Cells remained after actuation</c:v>
                </c:pt>
                <c:pt idx="3">
                  <c:v>Static controls</c:v>
                </c:pt>
              </c:strCache>
            </c:strRef>
          </c:cat>
          <c:val>
            <c:numRef>
              <c:f>'Fig. 4b'!$B$33:$E$33</c:f>
              <c:numCache>
                <c:formatCode>General</c:formatCode>
                <c:ptCount val="4"/>
                <c:pt idx="0">
                  <c:v>10054821.173104435</c:v>
                </c:pt>
                <c:pt idx="1">
                  <c:v>9466666.666666666</c:v>
                </c:pt>
                <c:pt idx="2">
                  <c:v>90333.333333333328</c:v>
                </c:pt>
                <c:pt idx="3">
                  <c:v>10091804.878048781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EE-4E47-B854-619551A49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53863552"/>
        <c:axId val="1291193600"/>
      </c:barChart>
      <c:catAx>
        <c:axId val="95386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1193600"/>
        <c:crosses val="autoZero"/>
        <c:auto val="1"/>
        <c:lblAlgn val="ctr"/>
        <c:lblOffset val="100"/>
        <c:noMultiLvlLbl val="0"/>
      </c:catAx>
      <c:valAx>
        <c:axId val="1291193600"/>
        <c:scaling>
          <c:logBase val="10"/>
          <c:orientation val="minMax"/>
          <c:max val="100000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800" b="0"/>
                  <a:t>CFU</a:t>
                </a:r>
                <a:r>
                  <a:rPr lang="en-US" sz="2800" b="0" baseline="0"/>
                  <a:t> per </a:t>
                </a:r>
                <a:r>
                  <a:rPr lang="en-US" sz="2800" b="0"/>
                  <a:t>mL</a:t>
                </a:r>
              </a:p>
            </c:rich>
          </c:tx>
          <c:layout>
            <c:manualLayout>
              <c:xMode val="edge"/>
              <c:yMode val="edge"/>
              <c:x val="4.3211924854378511E-2"/>
              <c:y val="0.164216054993570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E+00" sourceLinked="0"/>
        <c:majorTickMark val="out"/>
        <c:minorTickMark val="none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3863552"/>
        <c:crosses val="autoZero"/>
        <c:crossBetween val="between"/>
        <c:majorUnit val="100"/>
      </c:valAx>
      <c:spPr>
        <a:noFill/>
        <a:ln w="15875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0969359121285434"/>
          <c:y val="7.5750876793271055E-2"/>
          <c:w val="0.59070163561644984"/>
          <c:h val="6.52060956759541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145676</xdr:colOff>
      <xdr:row>5</xdr:row>
      <xdr:rowOff>34738</xdr:rowOff>
    </xdr:from>
    <xdr:to>
      <xdr:col>20</xdr:col>
      <xdr:colOff>67235</xdr:colOff>
      <xdr:row>29</xdr:row>
      <xdr:rowOff>134470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454C75-3CA0-467C-A5B3-4E28DDD78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120650</xdr:rowOff>
    </xdr:from>
    <xdr:to>
      <xdr:col>2</xdr:col>
      <xdr:colOff>1301750</xdr:colOff>
      <xdr:row>60</xdr:row>
      <xdr:rowOff>69129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71E59A-3403-49EB-B4BE-6563E5DFD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1377950</xdr:colOff>
      <xdr:row>40</xdr:row>
      <xdr:rowOff>171450</xdr:rowOff>
    </xdr:from>
    <xdr:to>
      <xdr:col>8</xdr:col>
      <xdr:colOff>203200</xdr:colOff>
      <xdr:row>59</xdr:row>
      <xdr:rowOff>119929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9B08BDE-2CD5-470F-B949-D5D2333D2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266700</xdr:colOff>
      <xdr:row>39</xdr:row>
      <xdr:rowOff>165100</xdr:rowOff>
    </xdr:from>
    <xdr:to>
      <xdr:col>11</xdr:col>
      <xdr:colOff>154278</xdr:colOff>
      <xdr:row>58</xdr:row>
      <xdr:rowOff>113579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4D7EDF7-2708-41EA-8ACE-DDC1BB532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40</xdr:row>
      <xdr:rowOff>0</xdr:rowOff>
    </xdr:from>
    <xdr:to>
      <xdr:col>18</xdr:col>
      <xdr:colOff>452728</xdr:colOff>
      <xdr:row>58</xdr:row>
      <xdr:rowOff>132629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C79EDB8-E1FD-4C51-971F-0EA13D38F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101600</xdr:rowOff>
    </xdr:from>
    <xdr:to>
      <xdr:col>2</xdr:col>
      <xdr:colOff>1043278</xdr:colOff>
      <xdr:row>63</xdr:row>
      <xdr:rowOff>50079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FF63E4-6DB8-48DF-9846-7C8CD8D27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908050</xdr:colOff>
      <xdr:row>44</xdr:row>
      <xdr:rowOff>57150</xdr:rowOff>
    </xdr:from>
    <xdr:to>
      <xdr:col>7</xdr:col>
      <xdr:colOff>732128</xdr:colOff>
      <xdr:row>63</xdr:row>
      <xdr:rowOff>5629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5C032B-3D40-4CE4-BD09-5A7828180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679450</xdr:colOff>
      <xdr:row>40</xdr:row>
      <xdr:rowOff>6350</xdr:rowOff>
    </xdr:from>
    <xdr:to>
      <xdr:col>11</xdr:col>
      <xdr:colOff>681328</xdr:colOff>
      <xdr:row>58</xdr:row>
      <xdr:rowOff>138979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9268F29-6C91-4E5A-A3E1-12036D6A7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40</xdr:row>
      <xdr:rowOff>0</xdr:rowOff>
    </xdr:from>
    <xdr:to>
      <xdr:col>19</xdr:col>
      <xdr:colOff>382878</xdr:colOff>
      <xdr:row>58</xdr:row>
      <xdr:rowOff>132629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5D6ECA2-FF17-4988-9C8F-AC6F525EF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4</xdr:col>
      <xdr:colOff>124174</xdr:colOff>
      <xdr:row>50</xdr:row>
      <xdr:rowOff>96881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37902A-6692-42ED-9F44-CB922245E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1295400</xdr:colOff>
      <xdr:row>33</xdr:row>
      <xdr:rowOff>127000</xdr:rowOff>
    </xdr:from>
    <xdr:to>
      <xdr:col>6</xdr:col>
      <xdr:colOff>257524</xdr:colOff>
      <xdr:row>52</xdr:row>
      <xdr:rowOff>39731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157B79-95AF-4CD5-9595-84559990C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0</xdr:rowOff>
    </xdr:from>
    <xdr:to>
      <xdr:col>2</xdr:col>
      <xdr:colOff>404365</xdr:colOff>
      <xdr:row>53</xdr:row>
      <xdr:rowOff>133911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D8AA2C-6E88-4994-AA2D-E4EA71D73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0</xdr:rowOff>
    </xdr:from>
    <xdr:to>
      <xdr:col>4</xdr:col>
      <xdr:colOff>203200</xdr:colOff>
      <xdr:row>69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F702BE-2440-42F0-A542-AFA08B1BA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51</xdr:row>
      <xdr:rowOff>0</xdr:rowOff>
    </xdr:from>
    <xdr:to>
      <xdr:col>12</xdr:col>
      <xdr:colOff>1752600</xdr:colOff>
      <xdr:row>69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8DD5BF1-AACF-4312-BF67-EC77D4D92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50</xdr:row>
      <xdr:rowOff>0</xdr:rowOff>
    </xdr:from>
    <xdr:to>
      <xdr:col>24</xdr:col>
      <xdr:colOff>539750</xdr:colOff>
      <xdr:row>68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59C8118-F6A2-4D07-8461-2BFF9B4C3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643356</xdr:colOff>
      <xdr:row>19</xdr:row>
      <xdr:rowOff>125329</xdr:rowOff>
    </xdr:from>
    <xdr:to>
      <xdr:col>3</xdr:col>
      <xdr:colOff>330483</xdr:colOff>
      <xdr:row>40</xdr:row>
      <xdr:rowOff>166853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7C1E65B-32F6-47E1-8610-15C7F178C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644202</xdr:colOff>
      <xdr:row>19</xdr:row>
      <xdr:rowOff>137716</xdr:rowOff>
    </xdr:from>
    <xdr:to>
      <xdr:col>2</xdr:col>
      <xdr:colOff>1496822</xdr:colOff>
      <xdr:row>40</xdr:row>
      <xdr:rowOff>178046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E3BE6D7-C072-4AED-A289-DF768EEAA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222250</xdr:colOff>
      <xdr:row>35</xdr:row>
      <xdr:rowOff>76200</xdr:rowOff>
    </xdr:from>
    <xdr:to>
      <xdr:col>14</xdr:col>
      <xdr:colOff>605128</xdr:colOff>
      <xdr:row>54</xdr:row>
      <xdr:rowOff>24679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830A49-DC89-4224-87C4-4C7C6CF10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282223</xdr:colOff>
      <xdr:row>29</xdr:row>
      <xdr:rowOff>111713</xdr:rowOff>
    </xdr:from>
    <xdr:to>
      <xdr:col>3</xdr:col>
      <xdr:colOff>117355</xdr:colOff>
      <xdr:row>48</xdr:row>
      <xdr:rowOff>82534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477A5FC-CA72-4CEB-8C3A-5611D6B51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1452096</xdr:colOff>
      <xdr:row>31</xdr:row>
      <xdr:rowOff>130736</xdr:rowOff>
    </xdr:from>
    <xdr:to>
      <xdr:col>5</xdr:col>
      <xdr:colOff>233704</xdr:colOff>
      <xdr:row>51</xdr:row>
      <xdr:rowOff>46691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9E2E13-1624-469A-B8BB-943711DB7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4</xdr:col>
      <xdr:colOff>729718</xdr:colOff>
      <xdr:row>52</xdr:row>
      <xdr:rowOff>183871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F8C01C-EAA5-4044-915F-8D99FF59C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35</xdr:row>
      <xdr:rowOff>0</xdr:rowOff>
    </xdr:from>
    <xdr:to>
      <xdr:col>6</xdr:col>
      <xdr:colOff>546831</xdr:colOff>
      <xdr:row>61</xdr:row>
      <xdr:rowOff>160509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F5F4CED-1FEF-4B6B-ADD3-CEB51CA65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5</xdr:col>
      <xdr:colOff>447499</xdr:colOff>
      <xdr:row>60</xdr:row>
      <xdr:rowOff>182100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D554E6E-0590-47BA-A7F9-F530CC21D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1136650</xdr:colOff>
      <xdr:row>5</xdr:row>
      <xdr:rowOff>165100</xdr:rowOff>
    </xdr:from>
    <xdr:to>
      <xdr:col>6</xdr:col>
      <xdr:colOff>55438</xdr:colOff>
      <xdr:row>34</xdr:row>
      <xdr:rowOff>131701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16D928F-E967-40C4-B9F3-7A9BBCA24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107950</xdr:rowOff>
    </xdr:from>
    <xdr:to>
      <xdr:col>2</xdr:col>
      <xdr:colOff>1405228</xdr:colOff>
      <xdr:row>62</xdr:row>
      <xdr:rowOff>56429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0918F9A-E0C6-4F25-9F36-3C5BA5FBF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1377950</xdr:colOff>
      <xdr:row>43</xdr:row>
      <xdr:rowOff>146050</xdr:rowOff>
    </xdr:from>
    <xdr:to>
      <xdr:col>7</xdr:col>
      <xdr:colOff>558800</xdr:colOff>
      <xdr:row>62</xdr:row>
      <xdr:rowOff>94529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7E247A-8FF9-45D0-B3DD-A5BD20FCF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43</xdr:row>
      <xdr:rowOff>0</xdr:rowOff>
    </xdr:from>
    <xdr:to>
      <xdr:col>10</xdr:col>
      <xdr:colOff>1221078</xdr:colOff>
      <xdr:row>61</xdr:row>
      <xdr:rowOff>132629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8397C50-B567-49A1-86B6-C90305F51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1409700</xdr:colOff>
      <xdr:row>43</xdr:row>
      <xdr:rowOff>95250</xdr:rowOff>
    </xdr:from>
    <xdr:to>
      <xdr:col>17</xdr:col>
      <xdr:colOff>382878</xdr:colOff>
      <xdr:row>62</xdr:row>
      <xdr:rowOff>43729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DD6E3E6-0074-46EA-91D2-B66AC6047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an/Documents/Huan%20Gu/Submission%201/Nat%20Comm/Rebuttal/nanoparticle%20measu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an/Documents/Huan%20Gu/Biomass%20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an/Documents/Paper%20submisison/Nat%20Comm%20Submission/Biomass%20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an/Documents/Huan%20Gu/Submission%201/Nat%20Comm/Analysis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7">
          <cell r="G7" t="str">
            <v>5</v>
          </cell>
          <cell r="I7">
            <v>2.2727272727272728E-2</v>
          </cell>
        </row>
        <row r="8">
          <cell r="G8" t="str">
            <v>10</v>
          </cell>
          <cell r="I8">
            <v>0.29545454545454547</v>
          </cell>
        </row>
        <row r="9">
          <cell r="G9" t="str">
            <v>15</v>
          </cell>
          <cell r="I9">
            <v>0.47727272727272729</v>
          </cell>
        </row>
        <row r="10">
          <cell r="G10" t="str">
            <v>20</v>
          </cell>
          <cell r="I10">
            <v>0.11363636363636363</v>
          </cell>
        </row>
        <row r="11">
          <cell r="G11" t="str">
            <v>25</v>
          </cell>
          <cell r="I11">
            <v>6.8181818181818177E-2</v>
          </cell>
        </row>
        <row r="12">
          <cell r="G12" t="str">
            <v xml:space="preserve">30 </v>
          </cell>
          <cell r="I12">
            <v>2.2727272727272728E-2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. coli ATCC 53505"/>
      <sheetName val="S aureus"/>
      <sheetName val="Sheet1"/>
      <sheetName val="P. aeruginosa 48 sequential"/>
      <sheetName val="Movement of MNPs in 10-1 PDMS"/>
      <sheetName val="flow cell CFU"/>
      <sheetName val="tracking"/>
    </sheetNames>
    <sheetDataSet>
      <sheetData sheetId="0">
        <row r="204">
          <cell r="B204">
            <v>9.1235499999999998</v>
          </cell>
          <cell r="C204">
            <v>7.5224500000000001</v>
          </cell>
          <cell r="D204">
            <v>1.7155324999999999E-2</v>
          </cell>
          <cell r="E204">
            <v>0.02</v>
          </cell>
          <cell r="F204">
            <v>0.01</v>
          </cell>
          <cell r="G204">
            <v>4.1728492478161741</v>
          </cell>
          <cell r="H204">
            <v>0.38600959184973599</v>
          </cell>
          <cell r="I204">
            <v>1.174665230343575E-2</v>
          </cell>
          <cell r="J204">
            <v>4.0000000000000001E-3</v>
          </cell>
          <cell r="K204">
            <v>4.0000000000000001E-3</v>
          </cell>
        </row>
      </sheetData>
      <sheetData sheetId="1"/>
      <sheetData sheetId="2"/>
      <sheetData sheetId="3"/>
      <sheetData sheetId="4">
        <row r="25">
          <cell r="L25">
            <v>0</v>
          </cell>
          <cell r="P25">
            <v>0</v>
          </cell>
          <cell r="R25">
            <v>10000</v>
          </cell>
          <cell r="T25">
            <v>0</v>
          </cell>
          <cell r="U25">
            <v>0</v>
          </cell>
          <cell r="V25">
            <v>10000</v>
          </cell>
          <cell r="W25">
            <v>0</v>
          </cell>
        </row>
        <row r="26">
          <cell r="L26">
            <v>4.5863166048584159</v>
          </cell>
          <cell r="P26">
            <v>10.039999999999999</v>
          </cell>
          <cell r="R26">
            <v>8000</v>
          </cell>
          <cell r="T26">
            <v>28.233333333333334</v>
          </cell>
          <cell r="U26">
            <v>12.927909085901454</v>
          </cell>
          <cell r="V26">
            <v>8000</v>
          </cell>
          <cell r="W26">
            <v>0</v>
          </cell>
        </row>
        <row r="27">
          <cell r="L27">
            <v>0.47258156262526219</v>
          </cell>
          <cell r="P27">
            <v>18.566666666666666</v>
          </cell>
          <cell r="R27">
            <v>6000</v>
          </cell>
          <cell r="T27">
            <v>51.72</v>
          </cell>
          <cell r="U27">
            <v>1.8101933598375632</v>
          </cell>
          <cell r="V27">
            <v>7000</v>
          </cell>
          <cell r="W27">
            <v>1414.2135623730951</v>
          </cell>
        </row>
        <row r="28">
          <cell r="L28">
            <v>1.0866615541802012</v>
          </cell>
          <cell r="P28">
            <v>20.916666666666668</v>
          </cell>
          <cell r="R28">
            <v>4000</v>
          </cell>
          <cell r="T28">
            <v>60</v>
          </cell>
          <cell r="U28">
            <v>0</v>
          </cell>
          <cell r="V28">
            <v>7000</v>
          </cell>
          <cell r="W28">
            <v>1414.2135623730951</v>
          </cell>
        </row>
        <row r="29">
          <cell r="L29">
            <v>2.4861281811952756</v>
          </cell>
          <cell r="P29">
            <v>22.366666666666664</v>
          </cell>
          <cell r="R29">
            <v>2000</v>
          </cell>
        </row>
        <row r="30">
          <cell r="L30">
            <v>2.4110855093366839</v>
          </cell>
          <cell r="P30">
            <v>23.733333333333334</v>
          </cell>
          <cell r="R30">
            <v>0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. coli ATCC 53505"/>
      <sheetName val="S aureus"/>
      <sheetName val="Sheet1"/>
      <sheetName val="P. aeruginosa 48 sequential"/>
      <sheetName val="Movement of MNPs in 10-1 PDMS"/>
      <sheetName val="flow cell CFU"/>
      <sheetName val="tracking"/>
    </sheetNames>
    <sheetDataSet>
      <sheetData sheetId="0">
        <row r="209">
          <cell r="B209">
            <v>9.1235499999999998</v>
          </cell>
          <cell r="C209">
            <v>10.091900000000001</v>
          </cell>
          <cell r="D209">
            <v>2.1941959999999998E-3</v>
          </cell>
          <cell r="E209">
            <v>3.0000000000000001E-3</v>
          </cell>
          <cell r="F209">
            <v>4.0000000000000002E-4</v>
          </cell>
          <cell r="G209">
            <v>4.1728492478161741</v>
          </cell>
          <cell r="H209">
            <v>4.4451185709719807</v>
          </cell>
          <cell r="I209">
            <v>2.5965809533307451E-4</v>
          </cell>
          <cell r="J209">
            <v>1E-4</v>
          </cell>
          <cell r="K209">
            <v>2.0000000000000001E-4</v>
          </cell>
        </row>
        <row r="235">
          <cell r="A235">
            <v>48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lus repeat from last time"/>
      <sheetName val="raw data (16s rRNA)"/>
      <sheetName val="raw data (23s rRNA)"/>
      <sheetName val="raw data (P1)"/>
    </sheetNames>
    <sheetDataSet>
      <sheetData sheetId="0"/>
      <sheetData sheetId="1"/>
      <sheetData sheetId="2">
        <row r="30">
          <cell r="G30" t="str">
            <v>Biofilm cells detached by on-demand actuation</v>
          </cell>
          <cell r="H30" t="str">
            <v>Cells remained after actuation</v>
          </cell>
          <cell r="I30" t="str">
            <v>Static controls</v>
          </cell>
        </row>
        <row r="31">
          <cell r="F31" t="str">
            <v>0 min</v>
          </cell>
          <cell r="G31">
            <v>0.48515281281463196</v>
          </cell>
          <cell r="H31">
            <v>0.95113520904564008</v>
          </cell>
          <cell r="I31">
            <v>0.85059258803629656</v>
          </cell>
          <cell r="J31">
            <v>0.23762041992333707</v>
          </cell>
          <cell r="K31">
            <v>8.528822253489339E-2</v>
          </cell>
          <cell r="L31">
            <v>0.39412136252401342</v>
          </cell>
        </row>
        <row r="32">
          <cell r="F32" t="str">
            <v>7 min</v>
          </cell>
          <cell r="G32">
            <v>0.71140541809476154</v>
          </cell>
          <cell r="H32">
            <v>1.0132860515049498</v>
          </cell>
          <cell r="I32">
            <v>1.1247762373133625</v>
          </cell>
          <cell r="J32">
            <v>0.11190834454305944</v>
          </cell>
          <cell r="K32">
            <v>0.22804494480911128</v>
          </cell>
          <cell r="L32">
            <v>0.42499913672842149</v>
          </cell>
        </row>
        <row r="33">
          <cell r="F33" t="str">
            <v>30 min</v>
          </cell>
          <cell r="G33">
            <v>2.4221774479002831</v>
          </cell>
          <cell r="H33">
            <v>1.0806902967491256</v>
          </cell>
          <cell r="I33">
            <v>1.1686230609599753</v>
          </cell>
          <cell r="J33">
            <v>1.2803280807418347</v>
          </cell>
          <cell r="K33">
            <v>0.33429916516162689</v>
          </cell>
          <cell r="L33">
            <v>0.27206560101423088</v>
          </cell>
        </row>
      </sheetData>
      <sheetData sheetId="3">
        <row r="30">
          <cell r="H30" t="str">
            <v>Biofilm cells detached by on-demand actuation</v>
          </cell>
          <cell r="I30" t="str">
            <v>Cells remained after actuation</v>
          </cell>
          <cell r="J30" t="str">
            <v>Static controls</v>
          </cell>
        </row>
        <row r="31">
          <cell r="G31" t="str">
            <v>0 min</v>
          </cell>
          <cell r="H31">
            <v>0.31103727399356795</v>
          </cell>
          <cell r="I31">
            <v>0.78208897344344774</v>
          </cell>
          <cell r="J31">
            <v>0.14640505755392894</v>
          </cell>
          <cell r="K31">
            <v>0.3352734107907327</v>
          </cell>
          <cell r="L31">
            <v>0.10692199135878883</v>
          </cell>
          <cell r="M31">
            <v>0.20524285166549572</v>
          </cell>
        </row>
        <row r="32">
          <cell r="G32" t="str">
            <v>7 min</v>
          </cell>
          <cell r="H32">
            <v>1.3694662614286524</v>
          </cell>
          <cell r="I32">
            <v>1.2189917975803928</v>
          </cell>
          <cell r="J32">
            <v>0.4554167572033313</v>
          </cell>
          <cell r="K32">
            <v>0.52102880866221968</v>
          </cell>
          <cell r="L32">
            <v>0.19359176008918169</v>
          </cell>
          <cell r="M32">
            <v>0.56509994958009613</v>
          </cell>
        </row>
        <row r="33">
          <cell r="G33" t="str">
            <v>30 min</v>
          </cell>
          <cell r="H33">
            <v>3.8631432875506868</v>
          </cell>
          <cell r="I33">
            <v>1.2817619521779244</v>
          </cell>
          <cell r="J33">
            <v>0.63600328398247508</v>
          </cell>
          <cell r="K33">
            <v>2.0554076241643799</v>
          </cell>
          <cell r="L33">
            <v>0.33841295071701127</v>
          </cell>
          <cell r="M33">
            <v>0.78145924976897929</v>
          </cell>
        </row>
      </sheetData>
      <sheetData sheetId="4">
        <row r="18">
          <cell r="G18" t="str">
            <v>Biofilm cells detached by on-demand actuation</v>
          </cell>
          <cell r="H18" t="str">
            <v>Cells remained after actuation</v>
          </cell>
          <cell r="I18" t="str">
            <v>Static controls</v>
          </cell>
        </row>
        <row r="19">
          <cell r="F19" t="str">
            <v>0 min</v>
          </cell>
          <cell r="G19">
            <v>0.29421918899856125</v>
          </cell>
          <cell r="H19">
            <v>1.5667788223647576</v>
          </cell>
          <cell r="I19">
            <v>1.6964292503248646</v>
          </cell>
          <cell r="J19">
            <v>0.44106118962718083</v>
          </cell>
          <cell r="K19">
            <v>0.71166168457569723</v>
          </cell>
          <cell r="L19">
            <v>2.2795329420938959</v>
          </cell>
        </row>
        <row r="20">
          <cell r="F20" t="str">
            <v>7 min</v>
          </cell>
          <cell r="G20">
            <v>0.71052058258444462</v>
          </cell>
          <cell r="H20">
            <v>1.1314802113504883</v>
          </cell>
          <cell r="I20">
            <v>2.1414753619860138</v>
          </cell>
          <cell r="J20">
            <v>0.70165531708639217</v>
          </cell>
          <cell r="K20">
            <v>0.49084379055154181</v>
          </cell>
          <cell r="L20">
            <v>1.223635997610506</v>
          </cell>
        </row>
        <row r="21">
          <cell r="F21" t="str">
            <v>30 min</v>
          </cell>
          <cell r="G21">
            <v>48.217440232489025</v>
          </cell>
          <cell r="H21">
            <v>0.81633768339107959</v>
          </cell>
          <cell r="I21">
            <v>0.26907375644973125</v>
          </cell>
          <cell r="J21">
            <v>5.710145289907631</v>
          </cell>
          <cell r="K21">
            <v>8.0662917340429338E-2</v>
          </cell>
          <cell r="L21">
            <v>0.39035625461556189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73CC-187E-4E59-8013-71E1A7360A6D}">
  <dimension ref="A1:I46"/>
  <sheetViews>
    <sheetView topLeftCell="H9" zoomScale="130" zoomScaleNormal="130" workbookViewId="0">
      <selection activeCell="V24" sqref="V24"/>
    </sheetView>
  </sheetViews>
  <sheetFormatPr defaultRowHeight="14.5" x14ac:dyDescent="0.35"/>
  <sheetData>
    <row r="1" spans="1:9" x14ac:dyDescent="0.35">
      <c r="A1" t="s">
        <v>70</v>
      </c>
    </row>
    <row r="2" spans="1:9" x14ac:dyDescent="0.35">
      <c r="B2" t="s">
        <v>65</v>
      </c>
      <c r="C2" t="s">
        <v>66</v>
      </c>
      <c r="D2" t="s">
        <v>67</v>
      </c>
      <c r="E2" t="s">
        <v>68</v>
      </c>
      <c r="G2" t="s">
        <v>69</v>
      </c>
      <c r="H2" t="s">
        <v>70</v>
      </c>
    </row>
    <row r="3" spans="1:9" x14ac:dyDescent="0.35">
      <c r="B3">
        <v>1</v>
      </c>
      <c r="C3">
        <v>11.54</v>
      </c>
      <c r="D3">
        <f>C3*(50/70)</f>
        <v>8.242857142857142</v>
      </c>
      <c r="E3">
        <v>1</v>
      </c>
      <c r="G3" t="s">
        <v>71</v>
      </c>
      <c r="H3" t="s">
        <v>72</v>
      </c>
    </row>
    <row r="4" spans="1:9" x14ac:dyDescent="0.35">
      <c r="B4">
        <v>2</v>
      </c>
      <c r="C4">
        <v>11.19</v>
      </c>
      <c r="D4">
        <f t="shared" ref="D4:D26" si="0">C4*(50/70)</f>
        <v>7.9928571428571429</v>
      </c>
      <c r="E4">
        <v>1</v>
      </c>
      <c r="G4" t="s">
        <v>73</v>
      </c>
      <c r="H4" t="s">
        <v>74</v>
      </c>
    </row>
    <row r="5" spans="1:9" x14ac:dyDescent="0.35">
      <c r="B5">
        <v>3</v>
      </c>
      <c r="C5">
        <v>20.62</v>
      </c>
      <c r="D5">
        <f t="shared" si="0"/>
        <v>14.72857142857143</v>
      </c>
      <c r="E5">
        <v>1</v>
      </c>
    </row>
    <row r="6" spans="1:9" x14ac:dyDescent="0.35">
      <c r="B6">
        <v>4</v>
      </c>
      <c r="C6">
        <v>15.2</v>
      </c>
      <c r="D6">
        <f t="shared" si="0"/>
        <v>10.857142857142858</v>
      </c>
      <c r="E6">
        <v>1</v>
      </c>
      <c r="G6" t="s">
        <v>56</v>
      </c>
      <c r="H6" t="s">
        <v>57</v>
      </c>
      <c r="I6" t="s">
        <v>58</v>
      </c>
    </row>
    <row r="7" spans="1:9" x14ac:dyDescent="0.35">
      <c r="B7">
        <v>5</v>
      </c>
      <c r="C7">
        <v>19.88</v>
      </c>
      <c r="D7">
        <f t="shared" si="0"/>
        <v>14.2</v>
      </c>
      <c r="E7">
        <v>1</v>
      </c>
      <c r="G7" s="6" t="s">
        <v>59</v>
      </c>
      <c r="H7">
        <f>COUNTIF($D$3:$D$46,"&gt;0") - COUNTIF($D$3:$D$46,"&gt;5")</f>
        <v>1</v>
      </c>
      <c r="I7">
        <f>(H7/44)*100</f>
        <v>2.2727272727272729</v>
      </c>
    </row>
    <row r="8" spans="1:9" x14ac:dyDescent="0.35">
      <c r="B8">
        <v>6</v>
      </c>
      <c r="C8">
        <v>10.51</v>
      </c>
      <c r="D8">
        <f t="shared" si="0"/>
        <v>7.5071428571428571</v>
      </c>
      <c r="E8">
        <v>1</v>
      </c>
      <c r="G8" s="6" t="s">
        <v>60</v>
      </c>
      <c r="H8">
        <f>COUNTIF($D$3:$D$46,"&gt;5") - COUNTIF($D$3:$D$46,"&gt;10")</f>
        <v>13</v>
      </c>
      <c r="I8">
        <f t="shared" ref="I8:I12" si="1">(H8/44)*100</f>
        <v>29.545454545454547</v>
      </c>
    </row>
    <row r="9" spans="1:9" x14ac:dyDescent="0.35">
      <c r="B9">
        <v>7</v>
      </c>
      <c r="C9">
        <v>27.33</v>
      </c>
      <c r="D9">
        <f t="shared" si="0"/>
        <v>19.521428571428572</v>
      </c>
      <c r="E9">
        <v>1</v>
      </c>
      <c r="G9" s="6" t="s">
        <v>61</v>
      </c>
      <c r="H9">
        <f>COUNTIF($D$3:$D$46,"&gt;10") - COUNTIF($D$3:$D$46,"&gt;15")</f>
        <v>21</v>
      </c>
      <c r="I9">
        <f t="shared" si="1"/>
        <v>47.727272727272727</v>
      </c>
    </row>
    <row r="10" spans="1:9" x14ac:dyDescent="0.35">
      <c r="B10">
        <v>8</v>
      </c>
      <c r="C10">
        <v>16.010000000000002</v>
      </c>
      <c r="D10">
        <f t="shared" si="0"/>
        <v>11.435714285714287</v>
      </c>
      <c r="E10">
        <v>1</v>
      </c>
      <c r="G10" s="6" t="s">
        <v>62</v>
      </c>
      <c r="H10">
        <f>COUNTIF($D$3:$D$46,"&gt;15") - COUNTIF($D$3:$D$46,"&gt;20")</f>
        <v>5</v>
      </c>
      <c r="I10">
        <f t="shared" si="1"/>
        <v>11.363636363636363</v>
      </c>
    </row>
    <row r="11" spans="1:9" x14ac:dyDescent="0.35">
      <c r="B11">
        <v>9</v>
      </c>
      <c r="C11">
        <v>14.41</v>
      </c>
      <c r="D11">
        <f t="shared" si="0"/>
        <v>10.292857142857143</v>
      </c>
      <c r="E11">
        <v>1</v>
      </c>
      <c r="G11" s="6" t="s">
        <v>63</v>
      </c>
      <c r="H11">
        <f>COUNTIF($D$3:$D$46,"&gt;20") - COUNTIF($D$3:$D$46,"&gt;25")</f>
        <v>3</v>
      </c>
      <c r="I11">
        <f t="shared" si="1"/>
        <v>6.8181818181818175</v>
      </c>
    </row>
    <row r="12" spans="1:9" x14ac:dyDescent="0.35">
      <c r="B12">
        <v>10</v>
      </c>
      <c r="C12">
        <v>16.739999999999998</v>
      </c>
      <c r="D12">
        <f t="shared" si="0"/>
        <v>11.957142857142856</v>
      </c>
      <c r="E12">
        <v>1</v>
      </c>
      <c r="G12" s="6" t="s">
        <v>64</v>
      </c>
      <c r="H12">
        <f>COUNTIF($D$3:$D$46,"&gt;25") - COUNTIF($D$3:$D$46,"&gt;30")</f>
        <v>1</v>
      </c>
      <c r="I12">
        <f t="shared" si="1"/>
        <v>2.2727272727272729</v>
      </c>
    </row>
    <row r="13" spans="1:9" x14ac:dyDescent="0.35">
      <c r="B13">
        <v>11</v>
      </c>
      <c r="C13">
        <v>15.83</v>
      </c>
      <c r="D13">
        <f t="shared" si="0"/>
        <v>11.307142857142857</v>
      </c>
      <c r="E13">
        <v>1</v>
      </c>
      <c r="G13" s="6"/>
    </row>
    <row r="14" spans="1:9" x14ac:dyDescent="0.35">
      <c r="B14">
        <v>12</v>
      </c>
      <c r="C14">
        <v>18.41</v>
      </c>
      <c r="D14">
        <f t="shared" si="0"/>
        <v>13.15</v>
      </c>
      <c r="E14">
        <v>1</v>
      </c>
      <c r="G14" s="6"/>
    </row>
    <row r="15" spans="1:9" x14ac:dyDescent="0.35">
      <c r="B15">
        <v>13</v>
      </c>
      <c r="C15">
        <v>11.3</v>
      </c>
      <c r="D15">
        <f t="shared" si="0"/>
        <v>8.071428571428573</v>
      </c>
      <c r="E15">
        <v>1</v>
      </c>
      <c r="G15" s="6"/>
    </row>
    <row r="16" spans="1:9" x14ac:dyDescent="0.35">
      <c r="B16">
        <v>14</v>
      </c>
      <c r="C16">
        <v>14.36</v>
      </c>
      <c r="D16">
        <f t="shared" si="0"/>
        <v>10.257142857142856</v>
      </c>
      <c r="E16">
        <v>1</v>
      </c>
      <c r="G16" s="6" t="s">
        <v>75</v>
      </c>
      <c r="H16">
        <v>12.523544848526717</v>
      </c>
    </row>
    <row r="17" spans="2:8" x14ac:dyDescent="0.35">
      <c r="B17">
        <v>15</v>
      </c>
      <c r="C17">
        <v>13.87</v>
      </c>
      <c r="D17">
        <f t="shared" si="0"/>
        <v>9.9071428571428566</v>
      </c>
      <c r="E17">
        <v>1</v>
      </c>
      <c r="G17" s="6" t="s">
        <v>76</v>
      </c>
      <c r="H17">
        <v>4.7090823471545225</v>
      </c>
    </row>
    <row r="18" spans="2:8" x14ac:dyDescent="0.35">
      <c r="B18">
        <v>16</v>
      </c>
      <c r="C18">
        <v>14.6</v>
      </c>
      <c r="D18">
        <f t="shared" si="0"/>
        <v>10.428571428571429</v>
      </c>
      <c r="E18">
        <v>1</v>
      </c>
      <c r="G18" s="6"/>
    </row>
    <row r="19" spans="2:8" x14ac:dyDescent="0.35">
      <c r="B19">
        <v>17</v>
      </c>
      <c r="C19">
        <v>19.440000000000001</v>
      </c>
      <c r="D19">
        <f t="shared" si="0"/>
        <v>13.885714285714286</v>
      </c>
      <c r="E19">
        <v>1</v>
      </c>
    </row>
    <row r="20" spans="2:8" x14ac:dyDescent="0.35">
      <c r="B20">
        <v>18</v>
      </c>
      <c r="C20">
        <v>15.5</v>
      </c>
      <c r="D20">
        <f t="shared" si="0"/>
        <v>11.071428571428571</v>
      </c>
      <c r="E20">
        <v>1</v>
      </c>
    </row>
    <row r="21" spans="2:8" x14ac:dyDescent="0.35">
      <c r="B21">
        <v>19</v>
      </c>
      <c r="C21">
        <v>9.2799999999999994</v>
      </c>
      <c r="D21">
        <f t="shared" si="0"/>
        <v>6.6285714285714281</v>
      </c>
      <c r="E21">
        <v>1</v>
      </c>
    </row>
    <row r="22" spans="2:8" x14ac:dyDescent="0.35">
      <c r="B22">
        <v>20</v>
      </c>
      <c r="C22">
        <v>16.91</v>
      </c>
      <c r="D22">
        <f t="shared" si="0"/>
        <v>12.078571428571429</v>
      </c>
      <c r="E22">
        <v>1</v>
      </c>
    </row>
    <row r="23" spans="2:8" x14ac:dyDescent="0.35">
      <c r="B23">
        <v>21</v>
      </c>
      <c r="C23">
        <v>15.39</v>
      </c>
      <c r="D23">
        <f t="shared" si="0"/>
        <v>10.992857142857144</v>
      </c>
      <c r="E23">
        <v>1</v>
      </c>
    </row>
    <row r="24" spans="2:8" x14ac:dyDescent="0.35">
      <c r="B24">
        <v>22</v>
      </c>
      <c r="C24">
        <v>18.55</v>
      </c>
      <c r="D24">
        <f t="shared" si="0"/>
        <v>13.25</v>
      </c>
      <c r="E24">
        <v>1</v>
      </c>
    </row>
    <row r="25" spans="2:8" x14ac:dyDescent="0.35">
      <c r="B25">
        <v>23</v>
      </c>
      <c r="C25">
        <v>20.41</v>
      </c>
      <c r="D25">
        <f t="shared" si="0"/>
        <v>14.578571428571429</v>
      </c>
      <c r="E25">
        <v>1</v>
      </c>
    </row>
    <row r="26" spans="2:8" x14ac:dyDescent="0.35">
      <c r="B26">
        <v>24</v>
      </c>
      <c r="C26">
        <v>18.28</v>
      </c>
      <c r="D26">
        <f t="shared" si="0"/>
        <v>13.057142857142859</v>
      </c>
      <c r="E26">
        <v>1</v>
      </c>
    </row>
    <row r="27" spans="2:8" x14ac:dyDescent="0.35">
      <c r="B27">
        <v>25</v>
      </c>
      <c r="C27">
        <v>29.34</v>
      </c>
      <c r="D27">
        <f>C27*(50/88)</f>
        <v>16.670454545454547</v>
      </c>
      <c r="E27">
        <v>2</v>
      </c>
    </row>
    <row r="28" spans="2:8" x14ac:dyDescent="0.35">
      <c r="B28">
        <v>26</v>
      </c>
      <c r="C28">
        <v>33.369999999999997</v>
      </c>
      <c r="D28">
        <f t="shared" ref="D28:D33" si="2">C28*(50/88)</f>
        <v>18.960227272727273</v>
      </c>
      <c r="E28">
        <v>2</v>
      </c>
    </row>
    <row r="29" spans="2:8" x14ac:dyDescent="0.35">
      <c r="B29">
        <v>27</v>
      </c>
      <c r="C29">
        <v>40.090000000000003</v>
      </c>
      <c r="D29">
        <f t="shared" si="2"/>
        <v>22.778409090909093</v>
      </c>
      <c r="E29">
        <v>2</v>
      </c>
    </row>
    <row r="30" spans="2:8" x14ac:dyDescent="0.35">
      <c r="B30">
        <v>28</v>
      </c>
      <c r="C30">
        <v>23.4</v>
      </c>
      <c r="D30">
        <f t="shared" si="2"/>
        <v>13.295454545454545</v>
      </c>
      <c r="E30">
        <v>2</v>
      </c>
    </row>
    <row r="31" spans="2:8" x14ac:dyDescent="0.35">
      <c r="B31">
        <v>29</v>
      </c>
      <c r="C31">
        <v>16.5</v>
      </c>
      <c r="D31">
        <f t="shared" si="2"/>
        <v>9.375</v>
      </c>
      <c r="E31">
        <v>2</v>
      </c>
    </row>
    <row r="32" spans="2:8" x14ac:dyDescent="0.35">
      <c r="B32">
        <v>30</v>
      </c>
      <c r="C32">
        <v>38.51</v>
      </c>
      <c r="D32">
        <f t="shared" si="2"/>
        <v>21.88068181818182</v>
      </c>
      <c r="E32">
        <v>2</v>
      </c>
    </row>
    <row r="33" spans="2:5" x14ac:dyDescent="0.35">
      <c r="B33">
        <v>31</v>
      </c>
      <c r="C33">
        <v>8.33</v>
      </c>
      <c r="D33">
        <f t="shared" si="2"/>
        <v>4.7329545454545459</v>
      </c>
      <c r="E33">
        <v>2</v>
      </c>
    </row>
    <row r="34" spans="2:5" x14ac:dyDescent="0.35">
      <c r="B34">
        <v>32</v>
      </c>
      <c r="C34">
        <v>14.83</v>
      </c>
      <c r="D34">
        <f>C34*(50/47)</f>
        <v>15.776595744680851</v>
      </c>
      <c r="E34">
        <v>3</v>
      </c>
    </row>
    <row r="35" spans="2:5" x14ac:dyDescent="0.35">
      <c r="B35">
        <v>33</v>
      </c>
      <c r="C35">
        <v>12.76</v>
      </c>
      <c r="D35">
        <f t="shared" ref="D35:D41" si="3">C35*(50/47)</f>
        <v>13.574468085106382</v>
      </c>
      <c r="E35">
        <v>3</v>
      </c>
    </row>
    <row r="36" spans="2:5" x14ac:dyDescent="0.35">
      <c r="B36">
        <v>34</v>
      </c>
      <c r="C36">
        <v>12.51</v>
      </c>
      <c r="D36">
        <f t="shared" si="3"/>
        <v>13.308510638297872</v>
      </c>
      <c r="E36">
        <v>3</v>
      </c>
    </row>
    <row r="37" spans="2:5" x14ac:dyDescent="0.35">
      <c r="B37">
        <v>35</v>
      </c>
      <c r="C37">
        <v>15.06</v>
      </c>
      <c r="D37">
        <f t="shared" si="3"/>
        <v>16.021276595744681</v>
      </c>
      <c r="E37">
        <v>3</v>
      </c>
    </row>
    <row r="38" spans="2:5" x14ac:dyDescent="0.35">
      <c r="B38">
        <v>36</v>
      </c>
      <c r="C38">
        <v>10.75</v>
      </c>
      <c r="D38">
        <f t="shared" si="3"/>
        <v>11.436170212765957</v>
      </c>
      <c r="E38">
        <v>3</v>
      </c>
    </row>
    <row r="39" spans="2:5" x14ac:dyDescent="0.35">
      <c r="B39">
        <v>37</v>
      </c>
      <c r="C39">
        <v>10.33</v>
      </c>
      <c r="D39">
        <f>C39*(50/88)</f>
        <v>5.8693181818181825</v>
      </c>
      <c r="E39">
        <v>2</v>
      </c>
    </row>
    <row r="40" spans="2:5" x14ac:dyDescent="0.35">
      <c r="B40">
        <v>38</v>
      </c>
      <c r="C40">
        <v>15.64</v>
      </c>
      <c r="D40">
        <f>C40*(50/88)</f>
        <v>8.8863636363636367</v>
      </c>
      <c r="E40">
        <v>2</v>
      </c>
    </row>
    <row r="41" spans="2:5" x14ac:dyDescent="0.35">
      <c r="B41">
        <v>39</v>
      </c>
      <c r="C41">
        <v>25.77</v>
      </c>
      <c r="D41">
        <f t="shared" si="3"/>
        <v>27.414893617021274</v>
      </c>
      <c r="E41">
        <v>3</v>
      </c>
    </row>
    <row r="42" spans="2:5" x14ac:dyDescent="0.35">
      <c r="B42">
        <v>40</v>
      </c>
      <c r="C42">
        <v>12</v>
      </c>
      <c r="D42">
        <f>C42*(50/70)</f>
        <v>8.5714285714285712</v>
      </c>
      <c r="E42">
        <v>1</v>
      </c>
    </row>
    <row r="43" spans="2:5" x14ac:dyDescent="0.35">
      <c r="B43">
        <v>41</v>
      </c>
      <c r="C43">
        <v>11.17</v>
      </c>
      <c r="D43">
        <f>C43*(50/70)</f>
        <v>7.9785714285714286</v>
      </c>
      <c r="E43">
        <v>1</v>
      </c>
    </row>
    <row r="44" spans="2:5" x14ac:dyDescent="0.35">
      <c r="B44">
        <v>42</v>
      </c>
      <c r="C44">
        <v>35.36</v>
      </c>
      <c r="D44">
        <f>C44*(50/88)</f>
        <v>20.090909090909093</v>
      </c>
      <c r="E44">
        <v>2</v>
      </c>
    </row>
    <row r="45" spans="2:5" x14ac:dyDescent="0.35">
      <c r="B45">
        <v>43</v>
      </c>
      <c r="C45">
        <v>13.23</v>
      </c>
      <c r="D45">
        <f>C45*(50/70)</f>
        <v>9.4500000000000011</v>
      </c>
      <c r="E45">
        <v>1</v>
      </c>
    </row>
    <row r="46" spans="2:5" x14ac:dyDescent="0.35">
      <c r="B46">
        <v>44</v>
      </c>
      <c r="C46">
        <v>13.39</v>
      </c>
      <c r="D46">
        <f>C46*(50/70)</f>
        <v>9.5642857142857149</v>
      </c>
      <c r="E46">
        <v>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6505-CBE4-4C48-BED7-285F6984FD7A}">
  <dimension ref="A1:O42"/>
  <sheetViews>
    <sheetView topLeftCell="I37" workbookViewId="0">
      <selection activeCell="T52" sqref="T52"/>
    </sheetView>
  </sheetViews>
  <sheetFormatPr defaultRowHeight="14.5" x14ac:dyDescent="0.35"/>
  <cols>
    <col min="1" max="1" width="29.453125" customWidth="1"/>
    <col min="2" max="2" width="20.26953125" customWidth="1"/>
    <col min="3" max="3" width="22.26953125" customWidth="1"/>
    <col min="4" max="4" width="29.6328125" customWidth="1"/>
    <col min="9" max="9" width="28.453125" customWidth="1"/>
    <col min="10" max="10" width="18.26953125" customWidth="1"/>
    <col min="11" max="11" width="21.453125" customWidth="1"/>
    <col min="13" max="13" width="16.453125" customWidth="1"/>
  </cols>
  <sheetData>
    <row r="1" spans="1:13" x14ac:dyDescent="0.35">
      <c r="A1" s="1" t="s">
        <v>53</v>
      </c>
      <c r="B1" s="1"/>
      <c r="C1" s="1"/>
      <c r="D1" s="1"/>
      <c r="E1" s="1"/>
      <c r="J1" s="1"/>
      <c r="K1" s="1"/>
      <c r="L1" s="1"/>
      <c r="M1" s="1"/>
    </row>
    <row r="2" spans="1:13" x14ac:dyDescent="0.35">
      <c r="A2" s="1" t="s">
        <v>39</v>
      </c>
      <c r="B2" s="1"/>
      <c r="C2" s="1"/>
      <c r="D2" s="1"/>
      <c r="E2" s="1"/>
      <c r="J2" s="1"/>
      <c r="K2" s="1"/>
      <c r="L2" s="1"/>
      <c r="M2" s="1"/>
    </row>
    <row r="3" spans="1:13" x14ac:dyDescent="0.35">
      <c r="A3" s="1" t="s">
        <v>10</v>
      </c>
      <c r="B3" s="1" t="s">
        <v>11</v>
      </c>
      <c r="C3" s="1"/>
      <c r="D3" s="1" t="s">
        <v>13</v>
      </c>
      <c r="E3" s="1" t="s">
        <v>14</v>
      </c>
      <c r="J3" s="1" t="s">
        <v>11</v>
      </c>
      <c r="K3" s="1"/>
      <c r="L3" s="1" t="s">
        <v>13</v>
      </c>
      <c r="M3" s="1" t="s">
        <v>14</v>
      </c>
    </row>
    <row r="4" spans="1:13" x14ac:dyDescent="0.35">
      <c r="A4" s="1" t="s">
        <v>12</v>
      </c>
      <c r="B4">
        <v>1.2423</v>
      </c>
      <c r="D4">
        <f>AVERAGE(B4:B7)</f>
        <v>1.3156666666666668</v>
      </c>
      <c r="E4">
        <f>STDEVA(B4:B7)</f>
        <v>0.16923038537252622</v>
      </c>
    </row>
    <row r="5" spans="1:13" x14ac:dyDescent="0.35">
      <c r="A5" s="1"/>
      <c r="B5">
        <v>1.1955</v>
      </c>
    </row>
    <row r="6" spans="1:13" x14ac:dyDescent="0.35">
      <c r="A6" s="1"/>
      <c r="B6">
        <v>1.5092000000000001</v>
      </c>
    </row>
    <row r="7" spans="1:13" x14ac:dyDescent="0.35">
      <c r="A7" s="1"/>
    </row>
    <row r="8" spans="1:13" x14ac:dyDescent="0.35">
      <c r="A8" s="1"/>
    </row>
    <row r="9" spans="1:13" x14ac:dyDescent="0.35">
      <c r="A9" s="1" t="s">
        <v>42</v>
      </c>
      <c r="B9">
        <v>0.48964400000000002</v>
      </c>
      <c r="D9">
        <f>AVERAGE(B9:B12)</f>
        <v>0.47648399999999996</v>
      </c>
      <c r="E9">
        <f>STDEVA(B9:B12)</f>
        <v>2.1284402176241647E-2</v>
      </c>
      <c r="I9" s="1" t="s">
        <v>44</v>
      </c>
      <c r="J9">
        <v>0.39533000000000001</v>
      </c>
      <c r="L9">
        <f>AVERAGE(J9:J12)</f>
        <v>0.42323</v>
      </c>
      <c r="M9">
        <f>STDEVA(J9:J12)</f>
        <v>2.4613077824603716E-2</v>
      </c>
    </row>
    <row r="10" spans="1:13" x14ac:dyDescent="0.35">
      <c r="A10" s="1"/>
      <c r="B10">
        <v>0.48787999999999998</v>
      </c>
      <c r="I10" s="1"/>
      <c r="J10">
        <v>0.43248999999999999</v>
      </c>
    </row>
    <row r="11" spans="1:13" x14ac:dyDescent="0.35">
      <c r="A11" s="1"/>
      <c r="B11">
        <v>0.451928</v>
      </c>
      <c r="I11" s="1"/>
      <c r="J11">
        <v>0.44186999999999999</v>
      </c>
    </row>
    <row r="12" spans="1:13" x14ac:dyDescent="0.35">
      <c r="A12" s="1"/>
      <c r="I12" s="1"/>
    </row>
    <row r="13" spans="1:13" x14ac:dyDescent="0.35">
      <c r="A13" s="1"/>
      <c r="I13" s="1"/>
    </row>
    <row r="14" spans="1:13" x14ac:dyDescent="0.35">
      <c r="A14" s="1"/>
      <c r="I14" s="1"/>
    </row>
    <row r="15" spans="1:13" x14ac:dyDescent="0.35">
      <c r="A15" s="1" t="s">
        <v>43</v>
      </c>
      <c r="B15">
        <v>9.9935999999999997E-2</v>
      </c>
      <c r="D15">
        <f>AVERAGE(B15:B18)</f>
        <v>0.12460133333333334</v>
      </c>
      <c r="E15">
        <f>STDEVA(B15:B18)</f>
        <v>2.87656523884533E-2</v>
      </c>
      <c r="I15" s="1" t="s">
        <v>45</v>
      </c>
      <c r="J15">
        <v>1.66E-2</v>
      </c>
      <c r="L15">
        <f>AVERAGE(J15:J18)</f>
        <v>1.9775999999999998E-2</v>
      </c>
      <c r="M15">
        <f>STDEVA(J15:J18)</f>
        <v>3.2146738559300225E-3</v>
      </c>
    </row>
    <row r="16" spans="1:13" x14ac:dyDescent="0.35">
      <c r="A16" s="1"/>
      <c r="B16">
        <v>0.11766799999999999</v>
      </c>
      <c r="I16" s="1"/>
      <c r="J16">
        <v>2.3028E-2</v>
      </c>
    </row>
    <row r="17" spans="1:13" x14ac:dyDescent="0.35">
      <c r="A17" s="1"/>
      <c r="B17">
        <v>0.15620000000000001</v>
      </c>
      <c r="I17" s="1"/>
      <c r="J17">
        <v>1.9699999999999999E-2</v>
      </c>
    </row>
    <row r="18" spans="1:13" x14ac:dyDescent="0.35">
      <c r="A18" s="1"/>
      <c r="I18" s="1"/>
    </row>
    <row r="21" spans="1:13" x14ac:dyDescent="0.35">
      <c r="A21" s="1" t="s">
        <v>40</v>
      </c>
      <c r="B21" s="1"/>
      <c r="C21" s="1"/>
      <c r="D21" s="1"/>
      <c r="E21" s="1"/>
    </row>
    <row r="22" spans="1:13" x14ac:dyDescent="0.35">
      <c r="A22" s="1" t="s">
        <v>10</v>
      </c>
      <c r="B22" s="1" t="s">
        <v>11</v>
      </c>
      <c r="C22" s="1"/>
      <c r="D22" s="1" t="s">
        <v>13</v>
      </c>
      <c r="E22" s="1" t="s">
        <v>14</v>
      </c>
    </row>
    <row r="23" spans="1:13" x14ac:dyDescent="0.35">
      <c r="A23" s="1" t="s">
        <v>12</v>
      </c>
      <c r="B23">
        <v>2.2039900000000001</v>
      </c>
      <c r="D23">
        <f>AVERAGE(B23:B26)</f>
        <v>2.3839725</v>
      </c>
      <c r="E23">
        <f>STDEVA(B23:B26)</f>
        <v>0.32826335315566363</v>
      </c>
    </row>
    <row r="24" spans="1:13" x14ac:dyDescent="0.35">
      <c r="A24" s="1"/>
      <c r="B24">
        <v>2.7591999999999999</v>
      </c>
    </row>
    <row r="25" spans="1:13" x14ac:dyDescent="0.35">
      <c r="A25" s="1"/>
      <c r="B25">
        <v>2.5423</v>
      </c>
    </row>
    <row r="26" spans="1:13" x14ac:dyDescent="0.35">
      <c r="A26" s="1"/>
      <c r="B26">
        <v>2.0304000000000002</v>
      </c>
    </row>
    <row r="27" spans="1:13" x14ac:dyDescent="0.35">
      <c r="A27" s="1"/>
    </row>
    <row r="28" spans="1:13" x14ac:dyDescent="0.35">
      <c r="A28" s="1" t="s">
        <v>42</v>
      </c>
      <c r="B28">
        <v>1.0338000000000001</v>
      </c>
      <c r="D28">
        <f>AVERAGE(B28:B31)</f>
        <v>1.1250900000000001</v>
      </c>
      <c r="E28">
        <f>STDEVA(B28:B31)</f>
        <v>0.21372519107489249</v>
      </c>
      <c r="I28" s="1" t="s">
        <v>44</v>
      </c>
      <c r="J28">
        <v>2.0533999999999999</v>
      </c>
      <c r="L28">
        <f>AVERAGE(J28:J31)</f>
        <v>1.6603333333333332</v>
      </c>
      <c r="M28">
        <f>STDEVA(J28:J31)</f>
        <v>0.40898526053310674</v>
      </c>
    </row>
    <row r="29" spans="1:13" x14ac:dyDescent="0.35">
      <c r="A29" s="1"/>
      <c r="B29">
        <v>1.3693</v>
      </c>
      <c r="I29" s="1"/>
      <c r="J29">
        <v>1.2371000000000001</v>
      </c>
    </row>
    <row r="30" spans="1:13" x14ac:dyDescent="0.35">
      <c r="A30" s="1"/>
      <c r="B30">
        <v>0.97216999999999998</v>
      </c>
      <c r="I30" s="1"/>
      <c r="J30">
        <v>1.6904999999999999</v>
      </c>
    </row>
    <row r="31" spans="1:13" x14ac:dyDescent="0.35">
      <c r="A31" s="1"/>
      <c r="I31" s="1"/>
    </row>
    <row r="32" spans="1:13" x14ac:dyDescent="0.35">
      <c r="A32" s="1" t="s">
        <v>43</v>
      </c>
      <c r="B32">
        <v>0.137124</v>
      </c>
      <c r="D32">
        <f>AVERAGE(B32:B35)</f>
        <v>0.13758533333333334</v>
      </c>
      <c r="E32">
        <f>STDEVA(B32:B35)</f>
        <v>5.5369441439600334E-2</v>
      </c>
      <c r="I32" s="1" t="s">
        <v>45</v>
      </c>
      <c r="J32">
        <v>6.4237000000000002E-2</v>
      </c>
      <c r="L32">
        <f>AVERAGE(J32:J35)</f>
        <v>7.754966666666667E-2</v>
      </c>
      <c r="M32">
        <f>STDEVA(J32:J35)</f>
        <v>1.1738636391563249E-2</v>
      </c>
    </row>
    <row r="33" spans="1:15" x14ac:dyDescent="0.35">
      <c r="A33" s="1"/>
      <c r="B33">
        <v>8.2447999999999994E-2</v>
      </c>
      <c r="I33" s="1"/>
      <c r="J33">
        <v>8.1998000000000001E-2</v>
      </c>
    </row>
    <row r="34" spans="1:15" x14ac:dyDescent="0.35">
      <c r="A34" s="1"/>
      <c r="B34">
        <v>0.19318399999999999</v>
      </c>
      <c r="I34" s="1"/>
      <c r="J34">
        <v>8.6414000000000005E-2</v>
      </c>
    </row>
    <row r="35" spans="1:15" x14ac:dyDescent="0.35">
      <c r="A35" t="s">
        <v>15</v>
      </c>
      <c r="I35" s="1"/>
    </row>
    <row r="36" spans="1:15" x14ac:dyDescent="0.35">
      <c r="I36" s="1"/>
    </row>
    <row r="37" spans="1:15" x14ac:dyDescent="0.35">
      <c r="A37" t="s">
        <v>41</v>
      </c>
      <c r="B37" t="s">
        <v>12</v>
      </c>
      <c r="C37" t="s">
        <v>50</v>
      </c>
      <c r="D37" t="s">
        <v>43</v>
      </c>
      <c r="I37" t="s">
        <v>41</v>
      </c>
      <c r="J37" t="s">
        <v>12</v>
      </c>
      <c r="K37" t="s">
        <v>50</v>
      </c>
      <c r="L37" t="s">
        <v>43</v>
      </c>
    </row>
    <row r="38" spans="1:15" x14ac:dyDescent="0.35">
      <c r="A38" t="s">
        <v>54</v>
      </c>
      <c r="B38">
        <v>1.3156666666666668</v>
      </c>
      <c r="C38">
        <v>0.47648399999999996</v>
      </c>
      <c r="D38">
        <v>0.12460133333333334</v>
      </c>
      <c r="E38">
        <v>0.16923038537252622</v>
      </c>
      <c r="F38">
        <v>2.1284402176241647E-2</v>
      </c>
      <c r="G38">
        <v>2.87656523884533E-2</v>
      </c>
      <c r="I38" t="s">
        <v>54</v>
      </c>
      <c r="J38">
        <v>1.3156666666666668</v>
      </c>
      <c r="K38">
        <v>0.42323</v>
      </c>
      <c r="L38">
        <v>1.9775999999999998E-2</v>
      </c>
      <c r="M38">
        <v>0.16923038537252622</v>
      </c>
      <c r="N38">
        <v>2.4613077824603716E-2</v>
      </c>
      <c r="O38">
        <v>3.2146738559300225E-3</v>
      </c>
    </row>
    <row r="39" spans="1:15" x14ac:dyDescent="0.35">
      <c r="A39" t="s">
        <v>55</v>
      </c>
      <c r="B39">
        <v>2.3839725</v>
      </c>
      <c r="C39">
        <v>1.1250900000000001</v>
      </c>
      <c r="D39">
        <v>0.13758533333333334</v>
      </c>
      <c r="E39">
        <v>0.32826335315566363</v>
      </c>
      <c r="F39">
        <v>0.21372519107489249</v>
      </c>
      <c r="G39">
        <v>5.5369441439600334E-2</v>
      </c>
      <c r="I39" t="s">
        <v>55</v>
      </c>
      <c r="J39">
        <v>2.3839725</v>
      </c>
      <c r="K39">
        <v>1.6603333333333332</v>
      </c>
      <c r="L39">
        <v>7.754966666666667E-2</v>
      </c>
      <c r="M39">
        <v>0.32826335315566363</v>
      </c>
      <c r="N39">
        <v>0.40898526053310674</v>
      </c>
      <c r="O39">
        <v>1.1738636391563249E-2</v>
      </c>
    </row>
    <row r="40" spans="1:15" x14ac:dyDescent="0.35">
      <c r="E40" t="s">
        <v>77</v>
      </c>
    </row>
    <row r="41" spans="1:15" x14ac:dyDescent="0.35">
      <c r="D41">
        <f>B38/D38</f>
        <v>10.559009534408407</v>
      </c>
      <c r="E41">
        <f>LOG10(D41)</f>
        <v>1.0236231820315866</v>
      </c>
    </row>
    <row r="42" spans="1:15" x14ac:dyDescent="0.35">
      <c r="D42">
        <f>B39/D39</f>
        <v>17.327228435201427</v>
      </c>
      <c r="E42">
        <f>LOG10(D42)</f>
        <v>1.2387291009966839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55D3-C063-4217-8294-D338C0E72568}">
  <dimension ref="A1:N42"/>
  <sheetViews>
    <sheetView tabSelected="1" topLeftCell="K38" workbookViewId="0">
      <selection activeCell="V52" sqref="V52"/>
    </sheetView>
  </sheetViews>
  <sheetFormatPr defaultRowHeight="14.5" x14ac:dyDescent="0.35"/>
  <cols>
    <col min="1" max="1" width="29.36328125" customWidth="1"/>
    <col min="2" max="2" width="22.26953125" customWidth="1"/>
    <col min="3" max="3" width="18.26953125" customWidth="1"/>
    <col min="4" max="4" width="13.453125" customWidth="1"/>
    <col min="5" max="5" width="19.90625" customWidth="1"/>
    <col min="8" max="8" width="28.81640625" customWidth="1"/>
    <col min="9" max="9" width="20.26953125" customWidth="1"/>
    <col min="12" max="12" width="18.7265625" customWidth="1"/>
  </cols>
  <sheetData>
    <row r="1" spans="1:12" x14ac:dyDescent="0.35">
      <c r="A1" s="1" t="s">
        <v>52</v>
      </c>
      <c r="B1" s="1"/>
      <c r="C1" s="1"/>
      <c r="D1" s="1"/>
      <c r="E1" s="1"/>
      <c r="F1" s="2"/>
      <c r="I1" s="1"/>
      <c r="J1" s="1"/>
      <c r="K1" s="1"/>
      <c r="L1" s="1"/>
    </row>
    <row r="2" spans="1:12" x14ac:dyDescent="0.35">
      <c r="A2" s="1" t="s">
        <v>39</v>
      </c>
      <c r="B2" s="1"/>
      <c r="C2" s="1"/>
      <c r="D2" s="1"/>
      <c r="E2" s="1"/>
      <c r="I2" s="1"/>
      <c r="J2" s="1"/>
      <c r="K2" s="1"/>
      <c r="L2" s="1"/>
    </row>
    <row r="3" spans="1:12" x14ac:dyDescent="0.35">
      <c r="A3" s="1" t="s">
        <v>10</v>
      </c>
      <c r="B3" s="1" t="s">
        <v>11</v>
      </c>
      <c r="C3" s="1"/>
      <c r="D3" s="1" t="s">
        <v>13</v>
      </c>
      <c r="E3" s="1" t="s">
        <v>14</v>
      </c>
      <c r="I3" s="1" t="s">
        <v>11</v>
      </c>
      <c r="J3" s="1"/>
      <c r="K3" s="1" t="s">
        <v>13</v>
      </c>
      <c r="L3" s="1" t="s">
        <v>14</v>
      </c>
    </row>
    <row r="4" spans="1:12" x14ac:dyDescent="0.35">
      <c r="A4" s="1" t="s">
        <v>12</v>
      </c>
      <c r="B4">
        <v>3.2084000000000001</v>
      </c>
      <c r="D4">
        <f>AVERAGE(B4:B7)</f>
        <v>3.0145</v>
      </c>
      <c r="E4">
        <f>STDEVA(B4:B7)</f>
        <v>0.17267880587958681</v>
      </c>
    </row>
    <row r="5" spans="1:12" x14ac:dyDescent="0.35">
      <c r="A5" s="1"/>
      <c r="B5">
        <v>2.8773</v>
      </c>
    </row>
    <row r="6" spans="1:12" x14ac:dyDescent="0.35">
      <c r="A6" s="1"/>
      <c r="B6">
        <v>2.9578000000000002</v>
      </c>
    </row>
    <row r="7" spans="1:12" x14ac:dyDescent="0.35">
      <c r="A7" s="1"/>
    </row>
    <row r="8" spans="1:12" x14ac:dyDescent="0.35">
      <c r="A8" s="1"/>
    </row>
    <row r="9" spans="1:12" x14ac:dyDescent="0.35">
      <c r="A9" s="1" t="s">
        <v>42</v>
      </c>
      <c r="B9">
        <v>0.65832999999999997</v>
      </c>
      <c r="D9">
        <f>AVERAGE(B9:B13)</f>
        <v>1.014886</v>
      </c>
      <c r="E9">
        <f>STDEVA(B9:B13)</f>
        <v>0.49933264937314115</v>
      </c>
      <c r="H9" s="1" t="s">
        <v>44</v>
      </c>
      <c r="I9">
        <v>0.82586000000000004</v>
      </c>
      <c r="K9">
        <f>AVERAGE(I9:I13)</f>
        <v>0.66757200000000005</v>
      </c>
      <c r="L9">
        <f>STDEVA(I9:I13)</f>
        <v>0.1853044155437209</v>
      </c>
    </row>
    <row r="10" spans="1:12" x14ac:dyDescent="0.35">
      <c r="A10" s="1"/>
      <c r="B10">
        <v>0.53505000000000003</v>
      </c>
      <c r="H10" s="1"/>
      <c r="I10">
        <v>0.74478999999999995</v>
      </c>
    </row>
    <row r="11" spans="1:12" x14ac:dyDescent="0.35">
      <c r="A11" s="1"/>
      <c r="B11">
        <v>1.1512</v>
      </c>
      <c r="H11" s="1"/>
      <c r="I11">
        <v>0.52161000000000002</v>
      </c>
    </row>
    <row r="12" spans="1:12" x14ac:dyDescent="0.35">
      <c r="A12" s="1"/>
      <c r="B12">
        <v>1.7987</v>
      </c>
      <c r="H12" s="1"/>
      <c r="I12">
        <v>0.42153000000000002</v>
      </c>
    </row>
    <row r="13" spans="1:12" x14ac:dyDescent="0.35">
      <c r="A13" s="1"/>
      <c r="B13">
        <v>0.93115000000000003</v>
      </c>
      <c r="H13" s="1"/>
      <c r="I13">
        <v>0.82406999999999997</v>
      </c>
    </row>
    <row r="14" spans="1:12" x14ac:dyDescent="0.35">
      <c r="A14" s="1"/>
      <c r="H14" s="1"/>
    </row>
    <row r="15" spans="1:12" x14ac:dyDescent="0.35">
      <c r="A15" s="1" t="s">
        <v>43</v>
      </c>
      <c r="B15">
        <v>4.0800000000000003E-3</v>
      </c>
      <c r="D15">
        <f>AVERAGE(B15:B19)</f>
        <v>1.2446400000000002E-2</v>
      </c>
      <c r="E15">
        <f>STDEVA(B15:B19)</f>
        <v>1.3737641311375108E-2</v>
      </c>
      <c r="H15" s="1" t="s">
        <v>45</v>
      </c>
      <c r="I15">
        <v>6.5079999999999999E-3</v>
      </c>
      <c r="K15">
        <f>AVERAGE(I15:I19)</f>
        <v>5.8746666666666669E-3</v>
      </c>
      <c r="L15">
        <f>STDEVA(I15:I19)</f>
        <v>3.8413587873737253E-3</v>
      </c>
    </row>
    <row r="16" spans="1:12" x14ac:dyDescent="0.35">
      <c r="A16" s="1"/>
      <c r="B16">
        <v>1.1972E-2</v>
      </c>
      <c r="H16" s="1"/>
      <c r="I16">
        <v>9.3600000000000003E-3</v>
      </c>
    </row>
    <row r="17" spans="1:12" x14ac:dyDescent="0.35">
      <c r="A17" s="1"/>
      <c r="B17">
        <v>3.5796000000000001E-2</v>
      </c>
      <c r="H17" s="1"/>
      <c r="I17">
        <v>1.756E-3</v>
      </c>
    </row>
    <row r="18" spans="1:12" x14ac:dyDescent="0.35">
      <c r="A18" s="1"/>
      <c r="B18">
        <v>9.3279999999999995E-3</v>
      </c>
      <c r="H18" s="1"/>
    </row>
    <row r="19" spans="1:12" x14ac:dyDescent="0.35">
      <c r="A19" s="1"/>
      <c r="B19">
        <v>1.0560000000000001E-3</v>
      </c>
      <c r="H19" s="1"/>
    </row>
    <row r="21" spans="1:12" x14ac:dyDescent="0.35">
      <c r="A21" s="1" t="s">
        <v>40</v>
      </c>
      <c r="B21" s="1"/>
      <c r="C21" s="1"/>
      <c r="D21" s="1"/>
      <c r="E21" s="1"/>
    </row>
    <row r="22" spans="1:12" x14ac:dyDescent="0.35">
      <c r="A22" s="1" t="s">
        <v>10</v>
      </c>
      <c r="B22" s="1" t="s">
        <v>11</v>
      </c>
      <c r="C22" s="1"/>
      <c r="D22" s="1" t="s">
        <v>13</v>
      </c>
      <c r="E22" s="1" t="s">
        <v>14</v>
      </c>
    </row>
    <row r="23" spans="1:12" x14ac:dyDescent="0.35">
      <c r="A23" s="1" t="s">
        <v>12</v>
      </c>
      <c r="B23">
        <v>10.344099999999999</v>
      </c>
      <c r="D23">
        <f>AVERAGE(B23:B26)</f>
        <v>13.106400000000001</v>
      </c>
      <c r="E23">
        <f>STDEVA(B23:B26)</f>
        <v>2.432322756132502</v>
      </c>
    </row>
    <row r="24" spans="1:12" x14ac:dyDescent="0.35">
      <c r="A24" s="1"/>
      <c r="B24">
        <v>14.9274</v>
      </c>
    </row>
    <row r="25" spans="1:12" x14ac:dyDescent="0.35">
      <c r="A25" s="1"/>
      <c r="B25">
        <v>14.047700000000001</v>
      </c>
    </row>
    <row r="26" spans="1:12" x14ac:dyDescent="0.35">
      <c r="A26" s="1"/>
    </row>
    <row r="27" spans="1:12" x14ac:dyDescent="0.35">
      <c r="A27" s="1" t="s">
        <v>42</v>
      </c>
      <c r="B27">
        <v>12.038</v>
      </c>
      <c r="D27">
        <f>AVERAGE(B27:B30)</f>
        <v>10.348633333333332</v>
      </c>
      <c r="E27">
        <f>STDEVA(B27:B30)</f>
        <v>1.9184438233457297</v>
      </c>
      <c r="H27" s="1" t="s">
        <v>44</v>
      </c>
      <c r="I27">
        <v>15.964</v>
      </c>
      <c r="K27">
        <f>AVERAGE(I27:I29)</f>
        <v>13.650033333333333</v>
      </c>
      <c r="L27">
        <f>STDEVA(I27:I29)</f>
        <v>2.3278215359716383</v>
      </c>
    </row>
    <row r="28" spans="1:12" x14ac:dyDescent="0.35">
      <c r="A28" s="1"/>
      <c r="B28">
        <v>10.744899999999999</v>
      </c>
      <c r="H28" s="1"/>
      <c r="I28">
        <v>13.6775</v>
      </c>
    </row>
    <row r="29" spans="1:12" x14ac:dyDescent="0.35">
      <c r="A29" s="1"/>
      <c r="B29">
        <v>8.2629999999999999</v>
      </c>
      <c r="H29" s="1"/>
      <c r="I29">
        <v>11.3086</v>
      </c>
    </row>
    <row r="30" spans="1:12" x14ac:dyDescent="0.35">
      <c r="A30" s="1"/>
      <c r="H30" s="1"/>
    </row>
    <row r="31" spans="1:12" x14ac:dyDescent="0.35">
      <c r="A31" s="1" t="s">
        <v>43</v>
      </c>
      <c r="B31">
        <v>1.2606966666666668</v>
      </c>
      <c r="D31">
        <f>AVERAGE(B31:B34)</f>
        <v>1.0143611111111113</v>
      </c>
      <c r="E31">
        <f>STDEVA(B31:B34)</f>
        <v>0.23290166156397255</v>
      </c>
      <c r="H31" s="1" t="s">
        <v>45</v>
      </c>
      <c r="I31">
        <v>0.67813333333333325</v>
      </c>
      <c r="K31">
        <f>AVERAGE(I31:I33)</f>
        <v>0.56503888888888898</v>
      </c>
      <c r="L31">
        <f>STDEVA(I31:I33)</f>
        <v>0.10769338029451567</v>
      </c>
    </row>
    <row r="32" spans="1:12" x14ac:dyDescent="0.35">
      <c r="A32" s="1"/>
      <c r="B32">
        <v>0.98463999999999996</v>
      </c>
      <c r="H32" s="1"/>
      <c r="I32">
        <v>0.46371333333333337</v>
      </c>
    </row>
    <row r="33" spans="1:14" x14ac:dyDescent="0.35">
      <c r="A33" s="1"/>
      <c r="B33">
        <v>0.79774666666666671</v>
      </c>
      <c r="H33" s="1"/>
      <c r="I33">
        <v>0.55327000000000004</v>
      </c>
    </row>
    <row r="34" spans="1:14" x14ac:dyDescent="0.35">
      <c r="A34" s="1"/>
      <c r="H34" s="1"/>
    </row>
    <row r="35" spans="1:14" x14ac:dyDescent="0.35">
      <c r="A35" t="s">
        <v>15</v>
      </c>
    </row>
    <row r="37" spans="1:14" x14ac:dyDescent="0.35">
      <c r="A37" t="s">
        <v>41</v>
      </c>
      <c r="B37" t="s">
        <v>12</v>
      </c>
      <c r="C37" t="s">
        <v>50</v>
      </c>
      <c r="D37" t="s">
        <v>43</v>
      </c>
      <c r="H37" t="s">
        <v>41</v>
      </c>
      <c r="I37" t="s">
        <v>12</v>
      </c>
      <c r="J37" t="s">
        <v>50</v>
      </c>
      <c r="K37" t="s">
        <v>43</v>
      </c>
    </row>
    <row r="38" spans="1:14" x14ac:dyDescent="0.35">
      <c r="A38" t="s">
        <v>54</v>
      </c>
      <c r="B38">
        <v>3.0145</v>
      </c>
      <c r="C38">
        <v>1.014886</v>
      </c>
      <c r="D38">
        <v>1.2446400000000002E-2</v>
      </c>
      <c r="E38">
        <v>0.17267880587958681</v>
      </c>
      <c r="F38">
        <v>0.49933264937314115</v>
      </c>
      <c r="G38">
        <v>1.3737641311375108E-2</v>
      </c>
      <c r="H38" t="s">
        <v>54</v>
      </c>
      <c r="I38">
        <v>3.0145</v>
      </c>
      <c r="J38">
        <v>0.66757200000000005</v>
      </c>
      <c r="K38">
        <v>5.8746666666666669E-3</v>
      </c>
      <c r="L38">
        <v>0.17267880587958681</v>
      </c>
      <c r="M38">
        <v>0.1853044155437209</v>
      </c>
      <c r="N38">
        <v>3.8413587873737253E-3</v>
      </c>
    </row>
    <row r="39" spans="1:14" x14ac:dyDescent="0.35">
      <c r="A39" t="s">
        <v>55</v>
      </c>
      <c r="B39">
        <v>13.106400000000001</v>
      </c>
      <c r="C39">
        <v>10.348633333333332</v>
      </c>
      <c r="D39">
        <v>1.0143611111111113</v>
      </c>
      <c r="E39">
        <v>2.432322756132502</v>
      </c>
      <c r="F39">
        <v>1.9184438233457297</v>
      </c>
      <c r="G39">
        <v>0.23290166156397255</v>
      </c>
      <c r="H39" t="s">
        <v>55</v>
      </c>
      <c r="I39">
        <v>13.106400000000001</v>
      </c>
      <c r="J39">
        <v>13.650033333333333</v>
      </c>
      <c r="K39">
        <v>0.56503888888888898</v>
      </c>
      <c r="L39">
        <v>2.432322756132502</v>
      </c>
      <c r="M39">
        <v>2.3278215359716383</v>
      </c>
      <c r="N39">
        <v>0.10769338029451567</v>
      </c>
    </row>
    <row r="40" spans="1:14" x14ac:dyDescent="0.35">
      <c r="E40" t="s">
        <v>77</v>
      </c>
    </row>
    <row r="41" spans="1:14" x14ac:dyDescent="0.35">
      <c r="D41">
        <f>B38/D38</f>
        <v>242.19854737112735</v>
      </c>
      <c r="E41">
        <f>LOG10(D41)</f>
        <v>2.3841715340564327</v>
      </c>
    </row>
    <row r="42" spans="1:14" x14ac:dyDescent="0.35">
      <c r="D42">
        <f>B39/D39</f>
        <v>12.920842347399839</v>
      </c>
      <c r="E42">
        <f>LOG10(D42)</f>
        <v>1.1112908275060218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1D22-12FE-46B5-8F58-9173A6A7999B}">
  <dimension ref="A1:K34"/>
  <sheetViews>
    <sheetView topLeftCell="A31" workbookViewId="0">
      <selection activeCell="E48" sqref="E48"/>
    </sheetView>
  </sheetViews>
  <sheetFormatPr defaultRowHeight="14.5" x14ac:dyDescent="0.35"/>
  <cols>
    <col min="1" max="1" width="27.90625" customWidth="1"/>
    <col min="2" max="2" width="19.453125" customWidth="1"/>
  </cols>
  <sheetData>
    <row r="1" spans="1:5" x14ac:dyDescent="0.35">
      <c r="A1" s="1" t="s">
        <v>10</v>
      </c>
      <c r="B1" s="1" t="s">
        <v>11</v>
      </c>
      <c r="C1" s="1"/>
      <c r="D1" s="1" t="s">
        <v>13</v>
      </c>
      <c r="E1" s="1" t="s">
        <v>14</v>
      </c>
    </row>
    <row r="2" spans="1:5" x14ac:dyDescent="0.35">
      <c r="A2" t="s">
        <v>12</v>
      </c>
      <c r="B2">
        <v>13.2456</v>
      </c>
      <c r="D2">
        <f>AVERAGE(B2:B4)</f>
        <v>14.590133333333332</v>
      </c>
      <c r="E2">
        <f>STDEVA(B2:B4)</f>
        <v>1.5112799123039165</v>
      </c>
    </row>
    <row r="3" spans="1:5" x14ac:dyDescent="0.35">
      <c r="B3">
        <v>16.2258</v>
      </c>
    </row>
    <row r="4" spans="1:5" x14ac:dyDescent="0.35">
      <c r="B4">
        <v>14.298999999999999</v>
      </c>
    </row>
    <row r="6" spans="1:5" x14ac:dyDescent="0.35">
      <c r="A6" t="s">
        <v>42</v>
      </c>
      <c r="B6">
        <v>15.8047</v>
      </c>
      <c r="D6">
        <f>AVERAGE(B6:B8)</f>
        <v>13.280433333333335</v>
      </c>
      <c r="E6">
        <f>STDEVA(B6:B8)</f>
        <v>2.3042370132721346</v>
      </c>
    </row>
    <row r="7" spans="1:5" x14ac:dyDescent="0.35">
      <c r="B7">
        <v>12.746700000000001</v>
      </c>
    </row>
    <row r="8" spans="1:5" x14ac:dyDescent="0.35">
      <c r="B8">
        <v>11.289899999999999</v>
      </c>
    </row>
    <row r="10" spans="1:5" x14ac:dyDescent="0.35">
      <c r="A10" t="s">
        <v>43</v>
      </c>
      <c r="B10">
        <v>3.1391</v>
      </c>
      <c r="D10">
        <f>AVERAGE(B10:B12)</f>
        <v>2.5249666666666668</v>
      </c>
      <c r="E10">
        <f>STDEVA(B10:B12)</f>
        <v>0.64858249539540735</v>
      </c>
    </row>
    <row r="11" spans="1:5" x14ac:dyDescent="0.35">
      <c r="B11">
        <v>1.8467</v>
      </c>
    </row>
    <row r="12" spans="1:5" x14ac:dyDescent="0.35">
      <c r="B12">
        <v>2.5891000000000002</v>
      </c>
    </row>
    <row r="16" spans="1:5" x14ac:dyDescent="0.35">
      <c r="A16" t="s">
        <v>48</v>
      </c>
      <c r="B16">
        <v>0.96717399999999998</v>
      </c>
      <c r="D16">
        <f>AVERAGE(B16:B18)</f>
        <v>0.73073233333333343</v>
      </c>
      <c r="E16">
        <f>STDEVA(B16:B18)</f>
        <v>0.24426367476219857</v>
      </c>
    </row>
    <row r="17" spans="1:11" x14ac:dyDescent="0.35">
      <c r="B17">
        <v>0.47933399999999998</v>
      </c>
    </row>
    <row r="18" spans="1:11" x14ac:dyDescent="0.35">
      <c r="B18">
        <v>0.74568900000000005</v>
      </c>
    </row>
    <row r="21" spans="1:11" x14ac:dyDescent="0.35">
      <c r="A21" t="s">
        <v>49</v>
      </c>
      <c r="B21">
        <v>0.48660799999999998</v>
      </c>
      <c r="D21">
        <f>AVERAGE(B21:B23)</f>
        <v>0.59599233333333335</v>
      </c>
      <c r="E21">
        <f>STDEVA(B21:B23)</f>
        <v>0.1158878598660496</v>
      </c>
    </row>
    <row r="22" spans="1:11" x14ac:dyDescent="0.35">
      <c r="B22">
        <v>0.71743999999999997</v>
      </c>
    </row>
    <row r="23" spans="1:11" x14ac:dyDescent="0.35">
      <c r="B23">
        <v>0.58392900000000003</v>
      </c>
    </row>
    <row r="28" spans="1:11" x14ac:dyDescent="0.35">
      <c r="A28" t="s">
        <v>15</v>
      </c>
    </row>
    <row r="30" spans="1:11" x14ac:dyDescent="0.35">
      <c r="A30" t="s">
        <v>41</v>
      </c>
      <c r="B30" t="s">
        <v>12</v>
      </c>
      <c r="C30" t="s">
        <v>50</v>
      </c>
      <c r="D30" t="s">
        <v>43</v>
      </c>
      <c r="E30" t="s">
        <v>48</v>
      </c>
      <c r="F30" t="s">
        <v>49</v>
      </c>
    </row>
    <row r="31" spans="1:11" x14ac:dyDescent="0.35">
      <c r="A31" t="s">
        <v>51</v>
      </c>
      <c r="B31">
        <v>14.590133333333332</v>
      </c>
      <c r="C31">
        <v>13.280433333333335</v>
      </c>
      <c r="D31">
        <v>2.5249666666666668</v>
      </c>
      <c r="E31">
        <v>0.73073233333333343</v>
      </c>
      <c r="F31">
        <v>0.59599233333333335</v>
      </c>
      <c r="G31">
        <v>1.5112799123039165</v>
      </c>
      <c r="H31">
        <v>2.3042370132721346</v>
      </c>
      <c r="I31">
        <v>0.64858249539540735</v>
      </c>
      <c r="J31">
        <v>0.24426367476219857</v>
      </c>
      <c r="K31">
        <v>0.1158878598660496</v>
      </c>
    </row>
    <row r="34" spans="8:9" x14ac:dyDescent="0.35">
      <c r="H34">
        <f>B31/D31</f>
        <v>5.7783469088700832</v>
      </c>
      <c r="I34">
        <f>LOG10(H34)</f>
        <v>0.76180361159702881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9413-089C-46D8-B71F-D9105663D40A}">
  <dimension ref="A1:K32"/>
  <sheetViews>
    <sheetView topLeftCell="A28" workbookViewId="0">
      <selection activeCell="A32" sqref="A32"/>
    </sheetView>
  </sheetViews>
  <sheetFormatPr defaultRowHeight="14.5" x14ac:dyDescent="0.35"/>
  <cols>
    <col min="1" max="1" width="27.90625" customWidth="1"/>
    <col min="2" max="2" width="18.6328125" customWidth="1"/>
  </cols>
  <sheetData>
    <row r="1" spans="1:5" x14ac:dyDescent="0.35">
      <c r="A1" s="1" t="s">
        <v>10</v>
      </c>
      <c r="B1" s="1" t="s">
        <v>11</v>
      </c>
      <c r="C1" s="1"/>
      <c r="D1" s="1" t="s">
        <v>13</v>
      </c>
      <c r="E1" s="1" t="s">
        <v>14</v>
      </c>
    </row>
    <row r="2" spans="1:5" x14ac:dyDescent="0.35">
      <c r="A2" t="s">
        <v>12</v>
      </c>
      <c r="B2">
        <v>33.407699999999998</v>
      </c>
      <c r="D2">
        <f>AVERAGE(B2:B4)</f>
        <v>32.39673333333333</v>
      </c>
      <c r="E2">
        <f>STDEVA(B2:B4)</f>
        <v>1.0335452400999838</v>
      </c>
    </row>
    <row r="3" spans="1:5" x14ac:dyDescent="0.35">
      <c r="B3">
        <v>32.4405</v>
      </c>
    </row>
    <row r="4" spans="1:5" x14ac:dyDescent="0.35">
      <c r="B4">
        <v>31.341999999999999</v>
      </c>
    </row>
    <row r="6" spans="1:5" x14ac:dyDescent="0.35">
      <c r="A6" t="s">
        <v>42</v>
      </c>
      <c r="B6">
        <v>23.234300000000001</v>
      </c>
      <c r="D6">
        <f>AVERAGE(B6:B8)</f>
        <v>20.780666666666665</v>
      </c>
      <c r="E6">
        <f>STDEVA(B6:B8)</f>
        <v>5.3430583866670727</v>
      </c>
    </row>
    <row r="7" spans="1:5" x14ac:dyDescent="0.35">
      <c r="B7">
        <v>24.456199999999999</v>
      </c>
    </row>
    <row r="8" spans="1:5" x14ac:dyDescent="0.35">
      <c r="B8">
        <v>14.6515</v>
      </c>
    </row>
    <row r="10" spans="1:5" x14ac:dyDescent="0.35">
      <c r="A10" t="s">
        <v>43</v>
      </c>
      <c r="B10">
        <v>6.6984181629379996E-2</v>
      </c>
      <c r="D10">
        <f>AVERAGE(B10:B13)</f>
        <v>6.4087441489891331E-2</v>
      </c>
      <c r="E10">
        <f>STDEVA(B10:B13)</f>
        <v>7.0789305224084088E-3</v>
      </c>
    </row>
    <row r="11" spans="1:5" x14ac:dyDescent="0.35">
      <c r="B11">
        <v>5.6990887361176003E-2</v>
      </c>
    </row>
    <row r="12" spans="1:5" x14ac:dyDescent="0.35">
      <c r="B12">
        <v>7.26201693787039E-2</v>
      </c>
    </row>
    <row r="13" spans="1:5" x14ac:dyDescent="0.35">
      <c r="B13">
        <v>5.9754527590305397E-2</v>
      </c>
    </row>
    <row r="16" spans="1:5" x14ac:dyDescent="0.35">
      <c r="A16" t="s">
        <v>48</v>
      </c>
      <c r="B16">
        <v>1.8012889999999999</v>
      </c>
      <c r="D16">
        <f>AVERAGE(B16:B19)</f>
        <v>1.8814173333333333</v>
      </c>
      <c r="E16">
        <f>STDEVA(B16:B19)</f>
        <v>0.1915360342189775</v>
      </c>
    </row>
    <row r="17" spans="1:11" x14ac:dyDescent="0.35">
      <c r="B17">
        <v>1.742958</v>
      </c>
    </row>
    <row r="18" spans="1:11" x14ac:dyDescent="0.35">
      <c r="B18">
        <v>2.1000049999999999</v>
      </c>
    </row>
    <row r="21" spans="1:11" x14ac:dyDescent="0.35">
      <c r="A21" t="s">
        <v>49</v>
      </c>
      <c r="B21">
        <v>0.1408596</v>
      </c>
      <c r="D21">
        <f>AVERAGE(B21:B25)</f>
        <v>2.8195755582000003E-2</v>
      </c>
      <c r="E21">
        <f>STDEVA(B21:B24)</f>
        <v>7.041028652102943E-2</v>
      </c>
    </row>
    <row r="22" spans="1:11" x14ac:dyDescent="0.35">
      <c r="B22">
        <v>1.45891E-6</v>
      </c>
    </row>
    <row r="23" spans="1:11" x14ac:dyDescent="0.35">
      <c r="B23">
        <v>1.099E-4</v>
      </c>
    </row>
    <row r="24" spans="1:11" x14ac:dyDescent="0.35">
      <c r="B24">
        <v>5.8289999999999996E-6</v>
      </c>
    </row>
    <row r="25" spans="1:11" x14ac:dyDescent="0.35">
      <c r="B25">
        <v>1.99E-6</v>
      </c>
    </row>
    <row r="28" spans="1:11" x14ac:dyDescent="0.35">
      <c r="A28" t="s">
        <v>15</v>
      </c>
    </row>
    <row r="31" spans="1:11" x14ac:dyDescent="0.35">
      <c r="A31" t="s">
        <v>41</v>
      </c>
      <c r="B31" t="s">
        <v>12</v>
      </c>
      <c r="C31" t="s">
        <v>50</v>
      </c>
      <c r="D31" t="s">
        <v>43</v>
      </c>
      <c r="E31" t="s">
        <v>48</v>
      </c>
      <c r="F31" t="s">
        <v>49</v>
      </c>
    </row>
    <row r="32" spans="1:11" x14ac:dyDescent="0.35">
      <c r="A32" t="s">
        <v>51</v>
      </c>
      <c r="B32">
        <v>32.39673333333333</v>
      </c>
      <c r="C32">
        <v>20.780666666666665</v>
      </c>
      <c r="D32">
        <v>6.4087441489891331E-2</v>
      </c>
      <c r="E32">
        <v>1.8814173333333333</v>
      </c>
      <c r="F32">
        <v>2.8195755582000003E-2</v>
      </c>
      <c r="G32">
        <v>1.0335452400999838</v>
      </c>
      <c r="H32">
        <v>5.3430583866670727</v>
      </c>
      <c r="I32">
        <v>7.0789305224084088E-3</v>
      </c>
      <c r="J32">
        <v>0.1915360342189775</v>
      </c>
      <c r="K32">
        <v>7.041028652102943E-2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F4FE-680E-4BF2-9737-CCA8DA7329CA}">
  <dimension ref="A1:K33"/>
  <sheetViews>
    <sheetView topLeftCell="A33" workbookViewId="0">
      <selection activeCell="G50" sqref="G50"/>
    </sheetView>
  </sheetViews>
  <sheetFormatPr defaultRowHeight="14.5" x14ac:dyDescent="0.35"/>
  <cols>
    <col min="1" max="1" width="32.6328125" customWidth="1"/>
    <col min="2" max="2" width="28" customWidth="1"/>
    <col min="4" max="4" width="14.453125" customWidth="1"/>
    <col min="5" max="5" width="22.453125" customWidth="1"/>
  </cols>
  <sheetData>
    <row r="1" spans="1:5" x14ac:dyDescent="0.35">
      <c r="A1" s="1" t="s">
        <v>10</v>
      </c>
      <c r="B1" s="1" t="s">
        <v>11</v>
      </c>
      <c r="C1" s="1"/>
      <c r="D1" s="1" t="s">
        <v>13</v>
      </c>
      <c r="E1" s="1" t="s">
        <v>14</v>
      </c>
    </row>
    <row r="2" spans="1:5" x14ac:dyDescent="0.35">
      <c r="A2" t="s">
        <v>12</v>
      </c>
      <c r="B2">
        <v>12.074199999999999</v>
      </c>
      <c r="D2">
        <f>AVERAGE(B2:B4)</f>
        <v>9.2352566666666664</v>
      </c>
      <c r="E2">
        <f>STDEVA(B2:B4)</f>
        <v>2.9569867366346667</v>
      </c>
    </row>
    <row r="3" spans="1:5" x14ac:dyDescent="0.35">
      <c r="B3">
        <v>6.1729000000000003</v>
      </c>
    </row>
    <row r="4" spans="1:5" x14ac:dyDescent="0.35">
      <c r="B4">
        <v>9.4586699999999997</v>
      </c>
    </row>
    <row r="6" spans="1:5" x14ac:dyDescent="0.35">
      <c r="A6" t="s">
        <v>44</v>
      </c>
      <c r="B6">
        <v>11.9404</v>
      </c>
      <c r="D6">
        <f>AVERAGE(B6:B8)</f>
        <v>10.091900000000001</v>
      </c>
      <c r="E6">
        <f>STDEVA(B6:B8)</f>
        <v>4.4451185709719807</v>
      </c>
    </row>
    <row r="7" spans="1:5" x14ac:dyDescent="0.35">
      <c r="B7">
        <v>13.314500000000001</v>
      </c>
    </row>
    <row r="8" spans="1:5" x14ac:dyDescent="0.35">
      <c r="B8">
        <v>5.0208000000000004</v>
      </c>
    </row>
    <row r="10" spans="1:5" x14ac:dyDescent="0.35">
      <c r="A10" t="s">
        <v>45</v>
      </c>
      <c r="B10">
        <v>2.01059E-3</v>
      </c>
      <c r="D10">
        <f>AVERAGE(B10:B12)</f>
        <v>2.0582973333333333E-3</v>
      </c>
      <c r="E10">
        <f>STDEVA(B10:B12)</f>
        <v>2.9852387851113919E-4</v>
      </c>
    </row>
    <row r="11" spans="1:5" x14ac:dyDescent="0.35">
      <c r="B11">
        <v>1.7864999999999999E-3</v>
      </c>
    </row>
    <row r="12" spans="1:5" x14ac:dyDescent="0.35">
      <c r="B12">
        <v>2.377802E-3</v>
      </c>
    </row>
    <row r="16" spans="1:5" x14ac:dyDescent="0.35">
      <c r="A16" t="s">
        <v>46</v>
      </c>
      <c r="B16">
        <v>1.5562E-3</v>
      </c>
      <c r="D16">
        <f>AVERAGE(B16:B20)</f>
        <v>2.0535400000000004E-3</v>
      </c>
      <c r="E16">
        <f>STDEVA(B16:B20)</f>
        <v>1.8417429675581765E-3</v>
      </c>
    </row>
    <row r="17" spans="1:6" x14ac:dyDescent="0.35">
      <c r="B17">
        <v>7.6079000000000001E-4</v>
      </c>
    </row>
    <row r="18" spans="1:6" x14ac:dyDescent="0.35">
      <c r="B18">
        <v>5.2683000000000001E-3</v>
      </c>
    </row>
    <row r="19" spans="1:6" x14ac:dyDescent="0.35">
      <c r="B19">
        <v>9.5390999999999998E-4</v>
      </c>
    </row>
    <row r="20" spans="1:6" x14ac:dyDescent="0.35">
      <c r="B20">
        <v>1.7285E-3</v>
      </c>
    </row>
    <row r="23" spans="1:6" x14ac:dyDescent="0.35">
      <c r="A23" t="s">
        <v>47</v>
      </c>
      <c r="B23">
        <v>6.4610999999999998E-4</v>
      </c>
      <c r="D23">
        <f>AVERAGE(B23:B27)</f>
        <v>3.9863500000000005E-4</v>
      </c>
      <c r="E23">
        <f>STDEVA(B23:B27)</f>
        <v>3.1404447970523748E-4</v>
      </c>
    </row>
    <row r="24" spans="1:6" x14ac:dyDescent="0.35">
      <c r="B24">
        <v>2.9492E-4</v>
      </c>
    </row>
    <row r="25" spans="1:6" x14ac:dyDescent="0.35">
      <c r="B25">
        <v>0</v>
      </c>
    </row>
    <row r="26" spans="1:6" x14ac:dyDescent="0.35">
      <c r="B26">
        <v>6.5351000000000005E-4</v>
      </c>
    </row>
    <row r="29" spans="1:6" x14ac:dyDescent="0.35">
      <c r="A29" t="s">
        <v>15</v>
      </c>
    </row>
    <row r="32" spans="1:6" x14ac:dyDescent="0.35">
      <c r="A32" t="s">
        <v>41</v>
      </c>
      <c r="B32" t="s">
        <v>12</v>
      </c>
      <c r="C32" t="s">
        <v>89</v>
      </c>
      <c r="D32" t="s">
        <v>45</v>
      </c>
      <c r="E32" t="s">
        <v>46</v>
      </c>
      <c r="F32" t="s">
        <v>47</v>
      </c>
    </row>
    <row r="33" spans="1:11" x14ac:dyDescent="0.35">
      <c r="A33" t="s">
        <v>51</v>
      </c>
      <c r="B33">
        <v>9.2352566666666664</v>
      </c>
      <c r="C33">
        <v>10.091900000000001</v>
      </c>
      <c r="D33">
        <v>2.0582973333333333E-3</v>
      </c>
      <c r="E33">
        <v>2.0535400000000004E-3</v>
      </c>
      <c r="F33">
        <v>3.9863500000000005E-4</v>
      </c>
      <c r="G33">
        <v>2.9569867366346667</v>
      </c>
      <c r="H33">
        <v>4.4451185709719807</v>
      </c>
      <c r="I33">
        <v>2.9852387851113919E-4</v>
      </c>
      <c r="J33">
        <v>1.8417429675581765E-3</v>
      </c>
      <c r="K33">
        <v>3.1404447970523748E-4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8BBC-77A8-4B44-8093-FC84C546CA8D}">
  <dimension ref="A1:Y50"/>
  <sheetViews>
    <sheetView topLeftCell="M49" workbookViewId="0">
      <selection activeCell="AA65" sqref="AA65"/>
    </sheetView>
  </sheetViews>
  <sheetFormatPr defaultRowHeight="14.5" x14ac:dyDescent="0.35"/>
  <cols>
    <col min="3" max="3" width="31.08984375" customWidth="1"/>
    <col min="5" max="5" width="19.6328125" customWidth="1"/>
    <col min="8" max="8" width="29.90625" customWidth="1"/>
    <col min="13" max="13" width="31.54296875" customWidth="1"/>
  </cols>
  <sheetData>
    <row r="1" spans="1:21" x14ac:dyDescent="0.35">
      <c r="A1" t="s">
        <v>78</v>
      </c>
      <c r="I1" t="s">
        <v>83</v>
      </c>
      <c r="S1" t="s">
        <v>85</v>
      </c>
    </row>
    <row r="2" spans="1:21" x14ac:dyDescent="0.35">
      <c r="A2" t="s">
        <v>79</v>
      </c>
      <c r="B2" t="s">
        <v>80</v>
      </c>
      <c r="C2" t="s">
        <v>84</v>
      </c>
      <c r="I2" t="s">
        <v>79</v>
      </c>
      <c r="J2" t="s">
        <v>80</v>
      </c>
      <c r="K2" t="s">
        <v>84</v>
      </c>
      <c r="S2" t="s">
        <v>79</v>
      </c>
      <c r="T2" t="s">
        <v>80</v>
      </c>
      <c r="U2" t="s">
        <v>84</v>
      </c>
    </row>
    <row r="3" spans="1:21" x14ac:dyDescent="0.35">
      <c r="A3" t="s">
        <v>19</v>
      </c>
      <c r="B3">
        <v>0</v>
      </c>
      <c r="C3">
        <v>0.92465502359124552</v>
      </c>
      <c r="I3" t="s">
        <v>19</v>
      </c>
      <c r="J3">
        <v>0</v>
      </c>
      <c r="K3">
        <v>0.81121975628345921</v>
      </c>
      <c r="S3" t="s">
        <v>19</v>
      </c>
      <c r="T3">
        <v>0</v>
      </c>
      <c r="U3">
        <v>8.4556049032149347E-2</v>
      </c>
    </row>
    <row r="4" spans="1:21" x14ac:dyDescent="0.35">
      <c r="C4">
        <v>0.41327430004231597</v>
      </c>
      <c r="K4">
        <v>0.35348786799175064</v>
      </c>
      <c r="U4">
        <v>3.3083024516175796</v>
      </c>
    </row>
    <row r="5" spans="1:21" x14ac:dyDescent="0.35">
      <c r="C5">
        <v>1.3510347302605517</v>
      </c>
      <c r="K5">
        <v>0.40318576809016626</v>
      </c>
      <c r="S5" t="s">
        <v>19</v>
      </c>
      <c r="T5">
        <v>7</v>
      </c>
      <c r="U5">
        <v>1.0309564041793304</v>
      </c>
    </row>
    <row r="6" spans="1:21" x14ac:dyDescent="0.35">
      <c r="C6">
        <v>0.71340629825107327</v>
      </c>
      <c r="K6">
        <v>0.50574517233702931</v>
      </c>
      <c r="U6">
        <v>3.4532702253309733</v>
      </c>
    </row>
    <row r="7" spans="1:21" x14ac:dyDescent="0.35">
      <c r="A7" t="s">
        <v>19</v>
      </c>
      <c r="B7">
        <v>7</v>
      </c>
      <c r="C7">
        <v>1.1393493095521869</v>
      </c>
      <c r="I7" t="s">
        <v>19</v>
      </c>
      <c r="J7">
        <v>7</v>
      </c>
      <c r="K7">
        <v>1.5540188926441951</v>
      </c>
      <c r="U7">
        <v>1.9401994564477367</v>
      </c>
    </row>
    <row r="8" spans="1:21" x14ac:dyDescent="0.35">
      <c r="C8">
        <v>1.2434045528420399</v>
      </c>
      <c r="K8">
        <v>0.98503543463680021</v>
      </c>
      <c r="S8" t="s">
        <v>19</v>
      </c>
      <c r="T8">
        <v>30</v>
      </c>
      <c r="U8">
        <v>0.88578187715158008</v>
      </c>
    </row>
    <row r="9" spans="1:21" x14ac:dyDescent="0.35">
      <c r="C9">
        <v>0.54890329692070028</v>
      </c>
      <c r="K9">
        <v>2.0032687023937736</v>
      </c>
      <c r="U9">
        <v>1.0172723256232186</v>
      </c>
    </row>
    <row r="10" spans="1:21" x14ac:dyDescent="0.35">
      <c r="C10">
        <v>1.5674477899385231</v>
      </c>
      <c r="K10">
        <v>0.75058513158784346</v>
      </c>
      <c r="U10">
        <v>0.28068063792253717</v>
      </c>
    </row>
    <row r="11" spans="1:21" x14ac:dyDescent="0.35">
      <c r="A11" t="s">
        <v>19</v>
      </c>
      <c r="B11">
        <v>30</v>
      </c>
      <c r="C11">
        <v>1.1350831809009718</v>
      </c>
      <c r="I11" t="s">
        <v>19</v>
      </c>
      <c r="J11">
        <v>30</v>
      </c>
      <c r="K11">
        <v>1.0705585717558106</v>
      </c>
      <c r="U11">
        <v>1.0915777625906633</v>
      </c>
    </row>
    <row r="12" spans="1:21" x14ac:dyDescent="0.35">
      <c r="C12">
        <v>0.83636295151693496</v>
      </c>
      <c r="K12">
        <v>0.74095648425913052</v>
      </c>
      <c r="S12" t="s">
        <v>81</v>
      </c>
      <c r="T12">
        <v>0</v>
      </c>
      <c r="U12">
        <v>0.91045709201758429</v>
      </c>
    </row>
    <row r="13" spans="1:21" x14ac:dyDescent="0.35">
      <c r="C13">
        <v>1.4620107771110542</v>
      </c>
      <c r="K13">
        <v>2.3249098232036287</v>
      </c>
      <c r="U13">
        <v>2.2100033616007981</v>
      </c>
    </row>
    <row r="14" spans="1:21" x14ac:dyDescent="0.35">
      <c r="C14">
        <v>1.3263807113904451</v>
      </c>
      <c r="K14">
        <v>1.1654109296035877</v>
      </c>
      <c r="U14">
        <v>1.0574661869369817</v>
      </c>
    </row>
    <row r="15" spans="1:21" x14ac:dyDescent="0.35">
      <c r="C15">
        <v>1.3493516791650197</v>
      </c>
      <c r="K15">
        <v>1.2476461726088954</v>
      </c>
      <c r="S15" t="s">
        <v>81</v>
      </c>
      <c r="T15">
        <v>7</v>
      </c>
      <c r="U15">
        <v>1.4328669185564935</v>
      </c>
    </row>
    <row r="16" spans="1:21" x14ac:dyDescent="0.35">
      <c r="C16">
        <v>0.90254906567542659</v>
      </c>
      <c r="K16">
        <v>2.6493910338312214</v>
      </c>
      <c r="U16">
        <v>0.56509205833011555</v>
      </c>
    </row>
    <row r="17" spans="1:21" x14ac:dyDescent="0.35">
      <c r="A17" t="s">
        <v>81</v>
      </c>
      <c r="B17">
        <v>0</v>
      </c>
      <c r="C17">
        <v>0.9084765636783948</v>
      </c>
      <c r="I17" t="s">
        <v>81</v>
      </c>
      <c r="J17">
        <v>0</v>
      </c>
      <c r="K17">
        <v>0.73023986290170051</v>
      </c>
      <c r="U17">
        <v>1.3964816571648557</v>
      </c>
    </row>
    <row r="18" spans="1:21" x14ac:dyDescent="0.35">
      <c r="C18">
        <v>1.0326622949379944</v>
      </c>
      <c r="K18">
        <v>0.65679985813950248</v>
      </c>
      <c r="S18" t="s">
        <v>81</v>
      </c>
      <c r="T18">
        <v>30</v>
      </c>
      <c r="U18">
        <v>0.82790724028040064</v>
      </c>
    </row>
    <row r="19" spans="1:21" x14ac:dyDescent="0.35">
      <c r="C19">
        <v>0.85232706637657407</v>
      </c>
      <c r="K19">
        <v>0.88120010948550032</v>
      </c>
      <c r="U19">
        <v>1.043664866912021</v>
      </c>
    </row>
    <row r="20" spans="1:21" x14ac:dyDescent="0.35">
      <c r="C20">
        <v>1.0110749111895969</v>
      </c>
      <c r="K20">
        <v>0.86011606324708756</v>
      </c>
      <c r="U20">
        <v>0.72973710808270154</v>
      </c>
    </row>
    <row r="21" spans="1:21" x14ac:dyDescent="0.35">
      <c r="A21" t="s">
        <v>81</v>
      </c>
      <c r="B21">
        <v>7</v>
      </c>
      <c r="C21">
        <v>1.0619244111984107</v>
      </c>
      <c r="I21" t="s">
        <v>81</v>
      </c>
      <c r="J21">
        <v>7</v>
      </c>
      <c r="K21">
        <v>1.5044230255041269</v>
      </c>
      <c r="U21">
        <v>0.80297265171810062</v>
      </c>
    </row>
    <row r="22" spans="1:21" x14ac:dyDescent="0.35">
      <c r="C22">
        <v>0.69493285279699846</v>
      </c>
      <c r="K22">
        <v>1.1697482935599062</v>
      </c>
      <c r="U22">
        <v>0.67740654996217409</v>
      </c>
    </row>
    <row r="23" spans="1:21" x14ac:dyDescent="0.35">
      <c r="C23">
        <v>1.0589078441431812</v>
      </c>
      <c r="K23">
        <v>1.1188573301023994</v>
      </c>
      <c r="S23" t="s">
        <v>82</v>
      </c>
      <c r="T23">
        <v>0</v>
      </c>
      <c r="U23">
        <v>4.5045877348705077E-2</v>
      </c>
    </row>
    <row r="24" spans="1:21" x14ac:dyDescent="0.35">
      <c r="C24">
        <v>1.2373790978812087</v>
      </c>
      <c r="K24">
        <v>1.0829385411551382</v>
      </c>
      <c r="U24">
        <v>3.3363776553044114E-4</v>
      </c>
    </row>
    <row r="25" spans="1:21" x14ac:dyDescent="0.35">
      <c r="A25" t="s">
        <v>81</v>
      </c>
      <c r="B25">
        <v>30</v>
      </c>
      <c r="C25">
        <v>0.85466918668630076</v>
      </c>
      <c r="I25" t="s">
        <v>81</v>
      </c>
      <c r="J25">
        <v>30</v>
      </c>
      <c r="K25">
        <v>0.33517017576193692</v>
      </c>
      <c r="U25">
        <v>0.94501923507163299</v>
      </c>
    </row>
    <row r="26" spans="1:21" x14ac:dyDescent="0.35">
      <c r="C26">
        <v>1.2132849899594507</v>
      </c>
      <c r="K26">
        <v>2.7322593660657386</v>
      </c>
      <c r="U26">
        <v>0.1864780058083764</v>
      </c>
    </row>
    <row r="27" spans="1:21" x14ac:dyDescent="0.35">
      <c r="C27">
        <v>0.8333307690460906</v>
      </c>
      <c r="K27">
        <v>0.71585167903898728</v>
      </c>
      <c r="S27" t="s">
        <v>82</v>
      </c>
      <c r="T27">
        <v>7</v>
      </c>
      <c r="U27">
        <v>0.16244830159600762</v>
      </c>
    </row>
    <row r="28" spans="1:21" x14ac:dyDescent="0.35">
      <c r="C28">
        <v>1.6720092698377971</v>
      </c>
      <c r="K28">
        <v>1.8186284839056799</v>
      </c>
      <c r="U28">
        <v>1.2024801790061974</v>
      </c>
    </row>
    <row r="29" spans="1:21" x14ac:dyDescent="0.35">
      <c r="C29">
        <v>1.1101566186940877</v>
      </c>
      <c r="K29">
        <v>1.0132142873024874</v>
      </c>
      <c r="U29">
        <v>1.4215772051030346</v>
      </c>
    </row>
    <row r="30" spans="1:21" x14ac:dyDescent="0.35">
      <c r="C30">
        <v>0.80069094627102655</v>
      </c>
      <c r="K30">
        <v>1.0754477209927162</v>
      </c>
      <c r="U30">
        <v>5.5576644632538724E-2</v>
      </c>
    </row>
    <row r="31" spans="1:21" x14ac:dyDescent="0.35">
      <c r="A31" t="s">
        <v>82</v>
      </c>
      <c r="B31">
        <v>0</v>
      </c>
      <c r="C31">
        <v>0.25950974658801756</v>
      </c>
      <c r="I31" t="s">
        <v>82</v>
      </c>
      <c r="J31">
        <v>0</v>
      </c>
      <c r="K31">
        <v>3.0810637975409078E-2</v>
      </c>
      <c r="S31" t="s">
        <v>82</v>
      </c>
      <c r="T31">
        <v>30</v>
      </c>
      <c r="U31">
        <v>41.930169344220602</v>
      </c>
    </row>
    <row r="32" spans="1:21" x14ac:dyDescent="0.35">
      <c r="C32">
        <v>0.3039169689287658</v>
      </c>
      <c r="K32">
        <v>2.8013998416219762E-2</v>
      </c>
      <c r="U32">
        <v>53.081083762361089</v>
      </c>
    </row>
    <row r="33" spans="1:25" x14ac:dyDescent="0.35">
      <c r="C33">
        <v>0.65081698692354872</v>
      </c>
      <c r="K33">
        <v>0.49273624107718478</v>
      </c>
      <c r="U33">
        <v>49.641067590885392</v>
      </c>
    </row>
    <row r="34" spans="1:25" x14ac:dyDescent="0.35">
      <c r="C34">
        <v>0.72636754881819587</v>
      </c>
      <c r="K34">
        <v>0.69258821850545826</v>
      </c>
    </row>
    <row r="35" spans="1:25" x14ac:dyDescent="0.35">
      <c r="A35" t="s">
        <v>82</v>
      </c>
      <c r="B35">
        <v>7</v>
      </c>
      <c r="C35">
        <v>0.58318986780963689</v>
      </c>
      <c r="I35" t="s">
        <v>82</v>
      </c>
      <c r="J35">
        <v>7</v>
      </c>
      <c r="K35">
        <v>1.2045152224262079</v>
      </c>
    </row>
    <row r="36" spans="1:25" x14ac:dyDescent="0.35">
      <c r="C36">
        <v>0.74033668260473029</v>
      </c>
      <c r="K36">
        <v>1.5490013633387911</v>
      </c>
    </row>
    <row r="37" spans="1:25" x14ac:dyDescent="0.35">
      <c r="C37">
        <v>0.84869886625813196</v>
      </c>
      <c r="K37">
        <v>1.9765295883939362</v>
      </c>
    </row>
    <row r="38" spans="1:25" x14ac:dyDescent="0.35">
      <c r="C38">
        <v>0.67339625570654693</v>
      </c>
      <c r="K38">
        <v>0.74781887155567428</v>
      </c>
    </row>
    <row r="39" spans="1:25" x14ac:dyDescent="0.35">
      <c r="A39" t="s">
        <v>82</v>
      </c>
      <c r="B39">
        <v>30</v>
      </c>
      <c r="C39">
        <v>1.86847144307699</v>
      </c>
      <c r="I39" t="s">
        <v>82</v>
      </c>
      <c r="J39">
        <v>30</v>
      </c>
      <c r="K39">
        <v>6.4903093697935841</v>
      </c>
    </row>
    <row r="40" spans="1:25" x14ac:dyDescent="0.35">
      <c r="C40">
        <v>3.5236056313498429</v>
      </c>
      <c r="K40">
        <v>4.1163359266969612</v>
      </c>
    </row>
    <row r="41" spans="1:25" x14ac:dyDescent="0.35">
      <c r="C41">
        <v>4.4247317475208368</v>
      </c>
      <c r="K41">
        <v>5.2905417530553098</v>
      </c>
    </row>
    <row r="42" spans="1:25" x14ac:dyDescent="0.35">
      <c r="C42">
        <v>1.0054878579751496</v>
      </c>
      <c r="K42">
        <v>4.3493058257527002</v>
      </c>
    </row>
    <row r="43" spans="1:25" x14ac:dyDescent="0.35">
      <c r="C43">
        <v>1.7639431627887021</v>
      </c>
      <c r="K43">
        <v>1.0230464185631019</v>
      </c>
    </row>
    <row r="44" spans="1:25" x14ac:dyDescent="0.35">
      <c r="C44">
        <v>1.9468248446901759</v>
      </c>
      <c r="K44">
        <v>1.9093204314424654</v>
      </c>
    </row>
    <row r="46" spans="1:25" x14ac:dyDescent="0.35">
      <c r="A46" t="s">
        <v>90</v>
      </c>
      <c r="I46" t="s">
        <v>94</v>
      </c>
      <c r="S46" t="s">
        <v>95</v>
      </c>
    </row>
    <row r="47" spans="1:25" x14ac:dyDescent="0.35">
      <c r="B47" t="s">
        <v>86</v>
      </c>
      <c r="C47" t="s">
        <v>87</v>
      </c>
      <c r="D47" t="s">
        <v>88</v>
      </c>
      <c r="J47" t="s">
        <v>86</v>
      </c>
      <c r="K47" t="s">
        <v>87</v>
      </c>
      <c r="L47" t="s">
        <v>88</v>
      </c>
      <c r="T47" t="s">
        <v>86</v>
      </c>
      <c r="U47" t="s">
        <v>87</v>
      </c>
      <c r="V47" t="s">
        <v>88</v>
      </c>
    </row>
    <row r="48" spans="1:25" x14ac:dyDescent="0.35">
      <c r="A48" t="s">
        <v>91</v>
      </c>
      <c r="B48">
        <v>0.48515281281463196</v>
      </c>
      <c r="C48">
        <v>0.95113520904564008</v>
      </c>
      <c r="D48">
        <v>0.85059258803629656</v>
      </c>
      <c r="E48">
        <v>0.23762041992333707</v>
      </c>
      <c r="F48">
        <v>8.528822253489339E-2</v>
      </c>
      <c r="G48">
        <v>0.39412136252401342</v>
      </c>
      <c r="I48" t="s">
        <v>91</v>
      </c>
      <c r="J48">
        <v>0.31103727399356795</v>
      </c>
      <c r="K48">
        <v>0.78208897344344774</v>
      </c>
      <c r="L48">
        <v>0.14640505755392894</v>
      </c>
      <c r="M48">
        <v>0.3352734107907327</v>
      </c>
      <c r="N48">
        <v>0.10692199135878883</v>
      </c>
      <c r="O48">
        <v>0.20524285166549572</v>
      </c>
      <c r="S48" t="s">
        <v>91</v>
      </c>
      <c r="T48">
        <v>0.29421918899856125</v>
      </c>
      <c r="U48">
        <v>1.5667788223647576</v>
      </c>
      <c r="V48">
        <v>1.6964292503248646</v>
      </c>
      <c r="W48">
        <v>0.44106118962718083</v>
      </c>
      <c r="X48">
        <v>0.71166168457569723</v>
      </c>
      <c r="Y48">
        <v>2.2795329420938959</v>
      </c>
    </row>
    <row r="49" spans="1:25" x14ac:dyDescent="0.35">
      <c r="A49" t="s">
        <v>92</v>
      </c>
      <c r="B49">
        <v>0.71140541809476154</v>
      </c>
      <c r="C49">
        <v>1.0132860515049498</v>
      </c>
      <c r="D49">
        <v>1.1247762373133625</v>
      </c>
      <c r="E49">
        <v>0.11190834454305944</v>
      </c>
      <c r="F49">
        <v>0.22804494480911128</v>
      </c>
      <c r="G49">
        <v>0.42499913672842149</v>
      </c>
      <c r="I49" t="s">
        <v>92</v>
      </c>
      <c r="J49">
        <v>1.3694662614286524</v>
      </c>
      <c r="K49">
        <v>1.2189917975803928</v>
      </c>
      <c r="L49">
        <v>0.4554167572033313</v>
      </c>
      <c r="M49">
        <v>0.52102880866221968</v>
      </c>
      <c r="N49">
        <v>0.19359176008918169</v>
      </c>
      <c r="O49">
        <v>0.56509994958009613</v>
      </c>
      <c r="S49" t="s">
        <v>92</v>
      </c>
      <c r="T49">
        <v>0.71052058258444462</v>
      </c>
      <c r="U49">
        <v>1.1314802113504883</v>
      </c>
      <c r="V49">
        <v>2.1414753619860138</v>
      </c>
      <c r="W49">
        <v>0.70165531708639217</v>
      </c>
      <c r="X49">
        <v>0.49084379055154181</v>
      </c>
      <c r="Y49">
        <v>1.223635997610506</v>
      </c>
    </row>
    <row r="50" spans="1:25" x14ac:dyDescent="0.35">
      <c r="A50" t="s">
        <v>93</v>
      </c>
      <c r="B50">
        <v>2.4221774479002831</v>
      </c>
      <c r="C50">
        <v>1.0806902967491256</v>
      </c>
      <c r="D50">
        <v>1.1686230609599753</v>
      </c>
      <c r="E50">
        <v>1.2803280807418347</v>
      </c>
      <c r="F50">
        <v>0.33429916516162689</v>
      </c>
      <c r="G50">
        <v>0.27206560101423088</v>
      </c>
      <c r="I50" t="s">
        <v>93</v>
      </c>
      <c r="J50">
        <v>3.8631432875506868</v>
      </c>
      <c r="K50">
        <v>1.2817619521779244</v>
      </c>
      <c r="L50">
        <v>0.63600328398247508</v>
      </c>
      <c r="M50">
        <v>2.0554076241643799</v>
      </c>
      <c r="N50">
        <v>0.33841295071701127</v>
      </c>
      <c r="O50">
        <v>0.78145924976897929</v>
      </c>
      <c r="S50" t="s">
        <v>93</v>
      </c>
      <c r="T50">
        <v>48.217440232489025</v>
      </c>
      <c r="U50">
        <v>0.81633768339107959</v>
      </c>
      <c r="V50">
        <v>0.26907375644973125</v>
      </c>
      <c r="W50">
        <v>5.710145289907631</v>
      </c>
      <c r="X50">
        <v>8.0662917340429338E-2</v>
      </c>
      <c r="Y50">
        <v>0.39035625461556189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E05A-B147-46F2-BE48-6618EBA34A3F}">
  <dimension ref="A1:J17"/>
  <sheetViews>
    <sheetView topLeftCell="A17" zoomScale="76" zoomScaleNormal="76" workbookViewId="0">
      <selection activeCell="G32" sqref="G32"/>
    </sheetView>
  </sheetViews>
  <sheetFormatPr defaultRowHeight="14.5" x14ac:dyDescent="0.35"/>
  <cols>
    <col min="1" max="1" width="32.453125" customWidth="1"/>
    <col min="2" max="2" width="21.1796875" customWidth="1"/>
    <col min="3" max="3" width="22.7265625" customWidth="1"/>
    <col min="4" max="4" width="23.90625" customWidth="1"/>
    <col min="7" max="7" width="26.90625" customWidth="1"/>
    <col min="8" max="8" width="26.453125" customWidth="1"/>
    <col min="9" max="9" width="21.6328125" customWidth="1"/>
    <col min="10" max="10" width="19.81640625" customWidth="1"/>
  </cols>
  <sheetData>
    <row r="1" spans="1:10" x14ac:dyDescent="0.35">
      <c r="A1" s="1"/>
      <c r="B1" s="1" t="s">
        <v>4</v>
      </c>
      <c r="C1" s="1"/>
      <c r="D1" s="1"/>
      <c r="E1" s="1"/>
      <c r="F1" s="1"/>
      <c r="G1" s="1"/>
      <c r="H1" s="1" t="s">
        <v>9</v>
      </c>
      <c r="I1" s="1"/>
      <c r="J1" s="1"/>
    </row>
    <row r="2" spans="1:10" x14ac:dyDescent="0.35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  <c r="G2" s="1" t="s">
        <v>0</v>
      </c>
      <c r="H2" s="1" t="s">
        <v>1</v>
      </c>
      <c r="I2" s="1" t="s">
        <v>2</v>
      </c>
      <c r="J2" s="1" t="s">
        <v>3</v>
      </c>
    </row>
    <row r="3" spans="1:10" x14ac:dyDescent="0.35">
      <c r="A3" s="1">
        <v>10000</v>
      </c>
      <c r="B3" s="1">
        <v>0</v>
      </c>
      <c r="C3" s="1">
        <v>0</v>
      </c>
      <c r="D3" s="1">
        <v>0</v>
      </c>
      <c r="E3" s="1"/>
      <c r="F3" s="1"/>
      <c r="G3" s="1">
        <v>10000</v>
      </c>
      <c r="H3" s="1">
        <v>0</v>
      </c>
      <c r="I3" s="1">
        <v>0</v>
      </c>
      <c r="J3" s="1">
        <v>0</v>
      </c>
    </row>
    <row r="4" spans="1:10" x14ac:dyDescent="0.35">
      <c r="A4" s="1">
        <v>8000</v>
      </c>
      <c r="B4" s="1">
        <v>15.15</v>
      </c>
      <c r="C4" s="1">
        <v>41</v>
      </c>
      <c r="D4" s="1">
        <v>28.55</v>
      </c>
      <c r="E4" s="1"/>
      <c r="F4" s="1"/>
      <c r="G4" s="1">
        <v>8000</v>
      </c>
      <c r="H4" s="1">
        <v>10.55</v>
      </c>
      <c r="I4" s="1">
        <v>14.35</v>
      </c>
      <c r="J4" s="1">
        <v>5.22</v>
      </c>
    </row>
    <row r="5" spans="1:10" x14ac:dyDescent="0.35">
      <c r="A5" s="1">
        <v>8000</v>
      </c>
      <c r="B5" s="1"/>
      <c r="C5" s="1">
        <v>60</v>
      </c>
      <c r="D5" s="1"/>
      <c r="E5" s="1"/>
      <c r="F5" s="1"/>
      <c r="G5" s="1">
        <v>6000</v>
      </c>
      <c r="H5" s="1">
        <v>18.2</v>
      </c>
      <c r="I5" s="1">
        <v>18.399999999999999</v>
      </c>
      <c r="J5" s="1">
        <v>19.100000000000001</v>
      </c>
    </row>
    <row r="6" spans="1:10" x14ac:dyDescent="0.35">
      <c r="A6" s="1">
        <v>6000</v>
      </c>
      <c r="B6" s="1">
        <v>53</v>
      </c>
      <c r="C6" s="1"/>
      <c r="D6" s="1">
        <v>50.44</v>
      </c>
      <c r="E6" s="1"/>
      <c r="F6" s="1"/>
      <c r="G6" s="1">
        <v>4000</v>
      </c>
      <c r="H6" s="1">
        <v>22.15</v>
      </c>
      <c r="I6" s="1">
        <v>20.100000000000001</v>
      </c>
      <c r="J6" s="1">
        <v>20.5</v>
      </c>
    </row>
    <row r="7" spans="1:10" x14ac:dyDescent="0.35">
      <c r="A7" s="1">
        <v>6000</v>
      </c>
      <c r="B7" s="1">
        <v>60</v>
      </c>
      <c r="C7" s="1"/>
      <c r="D7" s="1">
        <v>60</v>
      </c>
      <c r="E7" s="1"/>
      <c r="F7" s="1"/>
      <c r="G7" s="1">
        <v>2000</v>
      </c>
      <c r="H7" s="1">
        <v>25.2</v>
      </c>
      <c r="I7" s="1">
        <v>20.55</v>
      </c>
      <c r="J7" s="1">
        <v>21.35</v>
      </c>
    </row>
    <row r="8" spans="1:10" x14ac:dyDescent="0.35">
      <c r="A8" s="1"/>
      <c r="B8" s="1"/>
      <c r="C8" s="1"/>
      <c r="D8" s="1"/>
      <c r="E8" s="1"/>
      <c r="F8" s="1"/>
      <c r="G8" s="1">
        <v>0</v>
      </c>
      <c r="H8" s="1">
        <v>26</v>
      </c>
      <c r="I8" s="1">
        <v>21.2</v>
      </c>
      <c r="J8" s="1">
        <v>24</v>
      </c>
    </row>
    <row r="11" spans="1:10" x14ac:dyDescent="0.35">
      <c r="A11" t="s">
        <v>5</v>
      </c>
      <c r="B11" t="s">
        <v>6</v>
      </c>
      <c r="C11" t="s">
        <v>7</v>
      </c>
      <c r="D11" t="s">
        <v>8</v>
      </c>
      <c r="G11" s="2" t="s">
        <v>0</v>
      </c>
      <c r="H11" t="s">
        <v>7</v>
      </c>
      <c r="I11" t="s">
        <v>8</v>
      </c>
    </row>
    <row r="12" spans="1:10" x14ac:dyDescent="0.35">
      <c r="A12">
        <v>10000</v>
      </c>
      <c r="B12">
        <v>0</v>
      </c>
      <c r="C12">
        <v>0</v>
      </c>
      <c r="D12">
        <v>0</v>
      </c>
      <c r="G12" s="2">
        <v>10000</v>
      </c>
      <c r="H12">
        <f>AVERAGEA(H3,I3,J3)</f>
        <v>0</v>
      </c>
      <c r="I12">
        <f>STDEVA(H3,I3,J3)</f>
        <v>0</v>
      </c>
    </row>
    <row r="13" spans="1:10" x14ac:dyDescent="0.35">
      <c r="A13">
        <v>8000</v>
      </c>
      <c r="B13">
        <v>0</v>
      </c>
      <c r="C13">
        <f>AVERAGE(B4:D4)</f>
        <v>28.233333333333334</v>
      </c>
      <c r="D13">
        <f>STDEVA(B4:D4)</f>
        <v>12.927909085901454</v>
      </c>
      <c r="G13" s="2">
        <v>8000</v>
      </c>
      <c r="H13">
        <f t="shared" ref="H13:H17" si="0">AVERAGEA(H4,I4,J4)</f>
        <v>10.039999999999999</v>
      </c>
      <c r="I13">
        <f t="shared" ref="I13:I17" si="1">STDEVA(H4,I4,J4)</f>
        <v>4.5863166048584159</v>
      </c>
    </row>
    <row r="14" spans="1:10" x14ac:dyDescent="0.35">
      <c r="A14">
        <f>AVERAGE(A5:A6)</f>
        <v>7000</v>
      </c>
      <c r="B14">
        <f>STDEVA(A5:A6)</f>
        <v>1414.2135623730951</v>
      </c>
      <c r="C14">
        <f>AVERAGE(B6,D6)</f>
        <v>51.72</v>
      </c>
      <c r="D14">
        <f>STDEVA(B6,D6)</f>
        <v>1.8101933598375632</v>
      </c>
      <c r="G14" s="2">
        <v>6000</v>
      </c>
      <c r="H14">
        <f t="shared" si="0"/>
        <v>18.566666666666666</v>
      </c>
      <c r="I14">
        <f t="shared" si="1"/>
        <v>0.47258156262526219</v>
      </c>
    </row>
    <row r="15" spans="1:10" x14ac:dyDescent="0.35">
      <c r="A15">
        <f>AVERAGE(A5:A6)</f>
        <v>7000</v>
      </c>
      <c r="B15">
        <f>STDEVA(A5:A6)</f>
        <v>1414.2135623730951</v>
      </c>
      <c r="C15">
        <f>AVERAGE(B7,C5,D7)</f>
        <v>60</v>
      </c>
      <c r="D15">
        <f>STDEVA(B7,C5,D7)</f>
        <v>0</v>
      </c>
      <c r="G15" s="2">
        <v>4000</v>
      </c>
      <c r="H15">
        <f t="shared" si="0"/>
        <v>20.916666666666668</v>
      </c>
      <c r="I15">
        <f t="shared" si="1"/>
        <v>1.0866615541802012</v>
      </c>
    </row>
    <row r="16" spans="1:10" x14ac:dyDescent="0.35">
      <c r="G16" s="2">
        <v>2000</v>
      </c>
      <c r="H16">
        <f t="shared" si="0"/>
        <v>22.366666666666664</v>
      </c>
      <c r="I16">
        <f t="shared" si="1"/>
        <v>2.4861281811952756</v>
      </c>
    </row>
    <row r="17" spans="7:9" x14ac:dyDescent="0.35">
      <c r="G17" s="2">
        <v>0</v>
      </c>
      <c r="H17">
        <f t="shared" si="0"/>
        <v>23.733333333333334</v>
      </c>
      <c r="I17">
        <f t="shared" si="1"/>
        <v>2.4110855093366839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D778-BC6E-4882-972F-F212EAF02E40}">
  <dimension ref="A1:L29"/>
  <sheetViews>
    <sheetView topLeftCell="A30" zoomScale="200" zoomScaleNormal="200" workbookViewId="0">
      <selection activeCell="D42" sqref="D42"/>
    </sheetView>
  </sheetViews>
  <sheetFormatPr defaultRowHeight="14.5" x14ac:dyDescent="0.35"/>
  <cols>
    <col min="1" max="1" width="29.26953125" customWidth="1"/>
    <col min="2" max="2" width="17.54296875" customWidth="1"/>
    <col min="3" max="3" width="22.1796875" customWidth="1"/>
    <col min="4" max="4" width="27.453125" customWidth="1"/>
    <col min="5" max="5" width="29.7265625" customWidth="1"/>
    <col min="6" max="6" width="27.26953125" customWidth="1"/>
  </cols>
  <sheetData>
    <row r="1" spans="1:12" x14ac:dyDescent="0.35">
      <c r="A1" s="1" t="s">
        <v>10</v>
      </c>
      <c r="B1" s="1" t="s">
        <v>11</v>
      </c>
      <c r="C1" s="1"/>
      <c r="D1" s="1" t="s">
        <v>13</v>
      </c>
      <c r="E1" s="1" t="s">
        <v>14</v>
      </c>
      <c r="F1" s="1"/>
      <c r="G1" s="1"/>
      <c r="H1" s="1"/>
      <c r="I1" s="1"/>
      <c r="J1" s="1"/>
      <c r="K1" s="1"/>
      <c r="L1" s="1"/>
    </row>
    <row r="2" spans="1:12" x14ac:dyDescent="0.35">
      <c r="A2" t="s">
        <v>12</v>
      </c>
      <c r="B2">
        <v>12.074199999999999</v>
      </c>
      <c r="D2">
        <f>AVERAGE(B2:B4)</f>
        <v>9.2352566666666664</v>
      </c>
      <c r="E2">
        <f>STDEVA(B2:B4)</f>
        <v>2.9569867366346667</v>
      </c>
      <c r="F2">
        <f>D2/D10</f>
        <v>538.33178133708725</v>
      </c>
      <c r="G2">
        <f>LOG10(F2)</f>
        <v>2.7310500198897927</v>
      </c>
    </row>
    <row r="3" spans="1:12" x14ac:dyDescent="0.35">
      <c r="B3">
        <v>6.1729000000000003</v>
      </c>
      <c r="F3">
        <f>D2/D21</f>
        <v>1209.6863471554877</v>
      </c>
      <c r="G3">
        <f>LOG10(F3)</f>
        <v>3.0826727791117858</v>
      </c>
    </row>
    <row r="4" spans="1:12" x14ac:dyDescent="0.35">
      <c r="B4">
        <v>9.4586699999999997</v>
      </c>
    </row>
    <row r="6" spans="1:12" x14ac:dyDescent="0.35">
      <c r="A6" t="s">
        <v>42</v>
      </c>
      <c r="B6">
        <v>7.2495000000000003</v>
      </c>
      <c r="D6">
        <f>AVERAGE(B6:B8)</f>
        <v>7.5518000000000001</v>
      </c>
      <c r="E6">
        <f>STDEVA(B6:B8)</f>
        <v>0.27764360248347142</v>
      </c>
      <c r="F6">
        <f>D6/D10</f>
        <v>440.20151177549832</v>
      </c>
      <c r="G6">
        <f>LOG10(F6)</f>
        <v>2.6436515297089906</v>
      </c>
    </row>
    <row r="7" spans="1:12" x14ac:dyDescent="0.35">
      <c r="B7">
        <v>7.7953999999999999</v>
      </c>
      <c r="F7">
        <f>D6/D16</f>
        <v>527.47820742065267</v>
      </c>
      <c r="G7">
        <f>LOG10(F7)</f>
        <v>2.7222045216143496</v>
      </c>
    </row>
    <row r="8" spans="1:12" x14ac:dyDescent="0.35">
      <c r="B8">
        <v>7.6105</v>
      </c>
      <c r="F8">
        <f>D6/D21</f>
        <v>989.17763589845868</v>
      </c>
      <c r="G8">
        <f>LOG10(F8)</f>
        <v>2.9952742889309838</v>
      </c>
    </row>
    <row r="10" spans="1:12" x14ac:dyDescent="0.35">
      <c r="A10" t="s">
        <v>43</v>
      </c>
      <c r="B10">
        <v>2.5413599999999998E-2</v>
      </c>
      <c r="D10">
        <f>AVERAGE(B10:B14)</f>
        <v>1.7155324999999999E-2</v>
      </c>
      <c r="E10">
        <f>STDEVA(B10:B14)</f>
        <v>9.0393904015633169E-3</v>
      </c>
    </row>
    <row r="11" spans="1:12" x14ac:dyDescent="0.35">
      <c r="B11">
        <v>8.8013250000000005E-3</v>
      </c>
    </row>
    <row r="12" spans="1:12" x14ac:dyDescent="0.35">
      <c r="B12">
        <v>2.6606000000000001E-2</v>
      </c>
    </row>
    <row r="13" spans="1:12" x14ac:dyDescent="0.35">
      <c r="B13">
        <v>7.1967000000000003E-3</v>
      </c>
    </row>
    <row r="14" spans="1:12" x14ac:dyDescent="0.35">
      <c r="B14">
        <v>1.7759E-2</v>
      </c>
    </row>
    <row r="16" spans="1:12" x14ac:dyDescent="0.35">
      <c r="A16" t="s">
        <v>48</v>
      </c>
      <c r="B16">
        <v>1.4030000000000001E-2</v>
      </c>
      <c r="D16">
        <f>AVERAGE(B16:B19)</f>
        <v>1.4316799999999999E-2</v>
      </c>
      <c r="E16">
        <f>STDEVA(B16:B19)</f>
        <v>5.5181751113932576E-3</v>
      </c>
    </row>
    <row r="17" spans="1:11" x14ac:dyDescent="0.35">
      <c r="B17">
        <v>9.0341999999999992E-3</v>
      </c>
    </row>
    <row r="18" spans="1:11" x14ac:dyDescent="0.35">
      <c r="B18">
        <v>2.1992999999999999E-2</v>
      </c>
    </row>
    <row r="19" spans="1:11" x14ac:dyDescent="0.35">
      <c r="B19">
        <v>1.221E-2</v>
      </c>
    </row>
    <row r="21" spans="1:11" x14ac:dyDescent="0.35">
      <c r="A21" t="s">
        <v>49</v>
      </c>
      <c r="B21">
        <v>8.3089000000000004E-4</v>
      </c>
      <c r="D21">
        <f>AVERAGE(B21:B24)</f>
        <v>7.6344224999999998E-3</v>
      </c>
      <c r="E21">
        <f>STDEVA(B21:B24)</f>
        <v>1.0573381874595517E-2</v>
      </c>
    </row>
    <row r="22" spans="1:11" x14ac:dyDescent="0.35">
      <c r="B22">
        <v>4.9968E-3</v>
      </c>
    </row>
    <row r="23" spans="1:11" x14ac:dyDescent="0.35">
      <c r="B23">
        <v>1.456E-3</v>
      </c>
    </row>
    <row r="24" spans="1:11" x14ac:dyDescent="0.35">
      <c r="B24">
        <v>2.3254E-2</v>
      </c>
    </row>
    <row r="26" spans="1:11" x14ac:dyDescent="0.35">
      <c r="A26" t="s">
        <v>15</v>
      </c>
    </row>
    <row r="28" spans="1:11" x14ac:dyDescent="0.35">
      <c r="A28" t="s">
        <v>41</v>
      </c>
      <c r="B28" t="s">
        <v>12</v>
      </c>
      <c r="C28" t="s">
        <v>50</v>
      </c>
      <c r="D28" t="s">
        <v>43</v>
      </c>
      <c r="E28" t="s">
        <v>48</v>
      </c>
      <c r="F28" t="s">
        <v>49</v>
      </c>
    </row>
    <row r="29" spans="1:11" x14ac:dyDescent="0.35">
      <c r="A29" t="s">
        <v>51</v>
      </c>
      <c r="B29">
        <v>9.2352566666666664</v>
      </c>
      <c r="C29">
        <v>7.5518000000000001</v>
      </c>
      <c r="D29">
        <v>1.7155324999999999E-2</v>
      </c>
      <c r="E29">
        <v>1.4316799999999999E-2</v>
      </c>
      <c r="F29">
        <v>7.6344224999999998E-3</v>
      </c>
      <c r="G29">
        <v>2.9569867366346667</v>
      </c>
      <c r="H29">
        <v>0.27764360248347142</v>
      </c>
      <c r="I29">
        <v>9.0393904015633169E-3</v>
      </c>
      <c r="J29">
        <v>5.5181751113932576E-3</v>
      </c>
      <c r="K29">
        <v>1.0573381874595517E-2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40C2-9F2B-4B9B-91B5-4192DA71B024}">
  <dimension ref="A1:K30"/>
  <sheetViews>
    <sheetView topLeftCell="B32" zoomScale="190" zoomScaleNormal="190" workbookViewId="0">
      <selection activeCell="H39" sqref="H39"/>
    </sheetView>
  </sheetViews>
  <sheetFormatPr defaultRowHeight="14.5" x14ac:dyDescent="0.35"/>
  <cols>
    <col min="1" max="1" width="27.6328125" customWidth="1"/>
    <col min="2" max="2" width="19" customWidth="1"/>
    <col min="4" max="4" width="9.453125" customWidth="1"/>
    <col min="5" max="5" width="19.54296875" customWidth="1"/>
  </cols>
  <sheetData>
    <row r="1" spans="1:5" x14ac:dyDescent="0.35">
      <c r="A1" s="1" t="s">
        <v>10</v>
      </c>
      <c r="B1" s="1" t="s">
        <v>11</v>
      </c>
      <c r="C1" s="1"/>
      <c r="D1" s="1" t="s">
        <v>13</v>
      </c>
      <c r="E1" s="1" t="s">
        <v>14</v>
      </c>
    </row>
    <row r="2" spans="1:5" x14ac:dyDescent="0.35">
      <c r="A2" t="s">
        <v>12</v>
      </c>
      <c r="B2">
        <v>33.407699999999998</v>
      </c>
      <c r="D2">
        <f>AVERAGE(B2:B4)</f>
        <v>32.39673333333333</v>
      </c>
      <c r="E2">
        <f>STDEVA(B2:B4)</f>
        <v>1.0335452400999838</v>
      </c>
    </row>
    <row r="3" spans="1:5" x14ac:dyDescent="0.35">
      <c r="B3">
        <v>32.4405</v>
      </c>
    </row>
    <row r="4" spans="1:5" x14ac:dyDescent="0.35">
      <c r="B4">
        <v>31.341999999999999</v>
      </c>
    </row>
    <row r="6" spans="1:5" x14ac:dyDescent="0.35">
      <c r="A6" t="s">
        <v>44</v>
      </c>
      <c r="B6">
        <v>30.930299999999999</v>
      </c>
      <c r="D6">
        <f>AVERAGE(B6:B8)</f>
        <v>21.854333333333333</v>
      </c>
      <c r="E6">
        <f>STDEVA(B6:B8)</f>
        <v>8.829950628589792</v>
      </c>
    </row>
    <row r="7" spans="1:5" x14ac:dyDescent="0.35">
      <c r="B7">
        <v>21.3398</v>
      </c>
    </row>
    <row r="8" spans="1:5" x14ac:dyDescent="0.35">
      <c r="B8">
        <v>13.292899999999999</v>
      </c>
    </row>
    <row r="10" spans="1:5" x14ac:dyDescent="0.35">
      <c r="A10" t="s">
        <v>45</v>
      </c>
      <c r="B10">
        <v>1.6041E-2</v>
      </c>
      <c r="D10">
        <f>AVERAGE(B10:B12)</f>
        <v>1.3691955555555557E-2</v>
      </c>
      <c r="E10">
        <f>STDEVA(B10:B12)</f>
        <v>2.5694448568888556E-3</v>
      </c>
    </row>
    <row r="11" spans="1:5" x14ac:dyDescent="0.35">
      <c r="B11">
        <v>1.0947866666666667E-2</v>
      </c>
    </row>
    <row r="12" spans="1:5" x14ac:dyDescent="0.35">
      <c r="B12">
        <v>1.4087000000000001E-2</v>
      </c>
    </row>
    <row r="16" spans="1:5" x14ac:dyDescent="0.35">
      <c r="A16" t="s">
        <v>46</v>
      </c>
      <c r="B16">
        <v>1.932E-2</v>
      </c>
      <c r="D16">
        <f>AVERAGE(B16:B18)</f>
        <v>1.9712999999999998E-2</v>
      </c>
      <c r="E16">
        <f>STDEVA(B16:B18)</f>
        <v>2.3661062951608912E-3</v>
      </c>
    </row>
    <row r="17" spans="1:11" x14ac:dyDescent="0.35">
      <c r="B17">
        <v>2.2251E-2</v>
      </c>
    </row>
    <row r="18" spans="1:11" x14ac:dyDescent="0.35">
      <c r="B18">
        <v>1.7568E-2</v>
      </c>
    </row>
    <row r="21" spans="1:11" x14ac:dyDescent="0.35">
      <c r="A21" t="s">
        <v>47</v>
      </c>
      <c r="B21">
        <v>1.218E-2</v>
      </c>
      <c r="D21">
        <f>AVERAGE(B21:B23)</f>
        <v>1.2879333333333333E-2</v>
      </c>
      <c r="E21">
        <f>STDEVA(B21:B23)</f>
        <v>4.3810639499251066E-3</v>
      </c>
    </row>
    <row r="22" spans="1:11" x14ac:dyDescent="0.35">
      <c r="B22">
        <v>8.8900000000000003E-3</v>
      </c>
    </row>
    <row r="23" spans="1:11" x14ac:dyDescent="0.35">
      <c r="B23">
        <v>1.7568E-2</v>
      </c>
    </row>
    <row r="27" spans="1:11" x14ac:dyDescent="0.35">
      <c r="A27" t="s">
        <v>15</v>
      </c>
    </row>
    <row r="29" spans="1:11" x14ac:dyDescent="0.35">
      <c r="A29" t="s">
        <v>41</v>
      </c>
      <c r="B29" t="s">
        <v>12</v>
      </c>
      <c r="C29" t="s">
        <v>50</v>
      </c>
      <c r="D29" t="s">
        <v>45</v>
      </c>
      <c r="E29" t="s">
        <v>46</v>
      </c>
      <c r="F29" t="s">
        <v>47</v>
      </c>
    </row>
    <row r="30" spans="1:11" x14ac:dyDescent="0.35">
      <c r="A30" t="s">
        <v>51</v>
      </c>
      <c r="B30">
        <v>32.39673333333333</v>
      </c>
      <c r="C30">
        <v>21.854333333333333</v>
      </c>
      <c r="D30">
        <v>1.3691955555555557E-2</v>
      </c>
      <c r="E30">
        <v>1.9712999999999998E-2</v>
      </c>
      <c r="F30">
        <v>1.2879333333333333E-2</v>
      </c>
      <c r="G30">
        <v>1.0335452400999838</v>
      </c>
      <c r="H30">
        <v>8.829950628589792</v>
      </c>
      <c r="I30">
        <v>2.5694448568888556E-3</v>
      </c>
      <c r="J30">
        <v>2.3661062951608912E-3</v>
      </c>
      <c r="K30">
        <v>4.3810639499251066E-3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1547-2EA7-4AA0-94EC-082A3FFBA678}">
  <dimension ref="A1:K32"/>
  <sheetViews>
    <sheetView topLeftCell="B34" zoomScale="180" zoomScaleNormal="180" workbookViewId="0">
      <selection activeCell="F42" sqref="F42"/>
    </sheetView>
  </sheetViews>
  <sheetFormatPr defaultRowHeight="14.5" x14ac:dyDescent="0.35"/>
  <cols>
    <col min="1" max="1" width="26.81640625" customWidth="1"/>
    <col min="2" max="2" width="22.81640625" customWidth="1"/>
    <col min="3" max="3" width="16.81640625" customWidth="1"/>
    <col min="4" max="4" width="16.54296875" customWidth="1"/>
    <col min="5" max="5" width="20.26953125" customWidth="1"/>
  </cols>
  <sheetData>
    <row r="1" spans="1:5" x14ac:dyDescent="0.35">
      <c r="A1" s="1" t="s">
        <v>10</v>
      </c>
      <c r="B1" s="1" t="s">
        <v>11</v>
      </c>
      <c r="C1" s="1"/>
      <c r="D1" s="1" t="s">
        <v>13</v>
      </c>
      <c r="E1" s="1" t="s">
        <v>14</v>
      </c>
    </row>
    <row r="2" spans="1:5" x14ac:dyDescent="0.35">
      <c r="A2" t="s">
        <v>12</v>
      </c>
      <c r="B2">
        <v>13.2456</v>
      </c>
      <c r="D2">
        <f>AVERAGE(B2:B4)</f>
        <v>14.590133333333332</v>
      </c>
      <c r="E2">
        <f>STDEVA(B2:B4)</f>
        <v>1.5112799123039165</v>
      </c>
    </row>
    <row r="3" spans="1:5" x14ac:dyDescent="0.35">
      <c r="B3">
        <v>16.2258</v>
      </c>
    </row>
    <row r="4" spans="1:5" x14ac:dyDescent="0.35">
      <c r="B4">
        <v>14.298999999999999</v>
      </c>
    </row>
    <row r="6" spans="1:5" x14ac:dyDescent="0.35">
      <c r="A6" t="s">
        <v>44</v>
      </c>
      <c r="B6">
        <v>15.223100000000001</v>
      </c>
      <c r="D6">
        <f>AVERAGE(B6:B9)</f>
        <v>15.24315</v>
      </c>
      <c r="E6">
        <f>STDEVA(B6:B9)</f>
        <v>0.32416829476883341</v>
      </c>
    </row>
    <row r="7" spans="1:5" x14ac:dyDescent="0.35">
      <c r="B7">
        <v>15.4078</v>
      </c>
    </row>
    <row r="8" spans="1:5" x14ac:dyDescent="0.35">
      <c r="B8">
        <v>15.543200000000001</v>
      </c>
    </row>
    <row r="9" spans="1:5" x14ac:dyDescent="0.35">
      <c r="B9">
        <v>14.798500000000001</v>
      </c>
    </row>
    <row r="11" spans="1:5" x14ac:dyDescent="0.35">
      <c r="A11" t="s">
        <v>45</v>
      </c>
      <c r="B11">
        <v>0.31086000000000003</v>
      </c>
      <c r="D11">
        <f>AVERAGE(B11:B13)</f>
        <v>0.29120833333333335</v>
      </c>
      <c r="E11">
        <f>STDEVA(B11:B13)</f>
        <v>3.7181168732751214E-2</v>
      </c>
    </row>
    <row r="12" spans="1:5" x14ac:dyDescent="0.35">
      <c r="B12">
        <v>0.24832500000000002</v>
      </c>
    </row>
    <row r="13" spans="1:5" x14ac:dyDescent="0.35">
      <c r="B13">
        <v>0.31444</v>
      </c>
    </row>
    <row r="17" spans="1:11" x14ac:dyDescent="0.35">
      <c r="A17" t="s">
        <v>46</v>
      </c>
      <c r="B17">
        <v>0.24837000000000001</v>
      </c>
      <c r="D17">
        <f>AVERAGE(B17:B19)</f>
        <v>0.26458500000000001</v>
      </c>
      <c r="E17">
        <f>STDEVA(B17:B19)</f>
        <v>1.6214999999999993E-2</v>
      </c>
    </row>
    <row r="18" spans="1:11" x14ac:dyDescent="0.35">
      <c r="B18">
        <v>0.28079999999999999</v>
      </c>
    </row>
    <row r="19" spans="1:11" x14ac:dyDescent="0.35">
      <c r="B19">
        <v>0.26458500000000001</v>
      </c>
    </row>
    <row r="22" spans="1:11" x14ac:dyDescent="0.35">
      <c r="A22" t="s">
        <v>47</v>
      </c>
      <c r="B22">
        <v>0.12856999999999999</v>
      </c>
      <c r="D22">
        <f>AVERAGE(B22:B24)</f>
        <v>0.1249</v>
      </c>
      <c r="E22">
        <f>STDEVA(B22:B24)</f>
        <v>3.6699999999999927E-3</v>
      </c>
    </row>
    <row r="23" spans="1:11" x14ac:dyDescent="0.35">
      <c r="B23">
        <v>0.12123</v>
      </c>
    </row>
    <row r="24" spans="1:11" x14ac:dyDescent="0.35">
      <c r="B24">
        <v>0.1249</v>
      </c>
    </row>
    <row r="28" spans="1:11" x14ac:dyDescent="0.35">
      <c r="A28" t="s">
        <v>15</v>
      </c>
    </row>
    <row r="31" spans="1:11" x14ac:dyDescent="0.35">
      <c r="A31" t="s">
        <v>41</v>
      </c>
      <c r="B31" t="s">
        <v>12</v>
      </c>
      <c r="C31" t="s">
        <v>50</v>
      </c>
      <c r="D31" t="s">
        <v>45</v>
      </c>
      <c r="E31" t="s">
        <v>46</v>
      </c>
      <c r="F31" t="s">
        <v>47</v>
      </c>
    </row>
    <row r="32" spans="1:11" x14ac:dyDescent="0.35">
      <c r="A32" t="s">
        <v>51</v>
      </c>
      <c r="B32">
        <v>14.590133333333332</v>
      </c>
      <c r="C32">
        <v>15.24315</v>
      </c>
      <c r="D32">
        <v>0.29120833333333335</v>
      </c>
      <c r="E32">
        <v>0.26458500000000001</v>
      </c>
      <c r="F32">
        <v>0.1249</v>
      </c>
      <c r="G32">
        <v>1.5112799123039165</v>
      </c>
      <c r="H32">
        <v>0.32416829476883341</v>
      </c>
      <c r="I32">
        <v>3.7181168732751214E-2</v>
      </c>
      <c r="J32">
        <v>1.6214999999999993E-2</v>
      </c>
      <c r="K32">
        <v>3.6699999999999927E-3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A78B-C00E-4076-A399-0B3601495CD1}">
  <dimension ref="A1:I81"/>
  <sheetViews>
    <sheetView topLeftCell="A37" zoomScale="90" zoomScaleNormal="90" zoomScaleSheetLayoutView="50" workbookViewId="0">
      <selection activeCell="B36" sqref="B36"/>
    </sheetView>
  </sheetViews>
  <sheetFormatPr defaultRowHeight="14.5" x14ac:dyDescent="0.35"/>
  <cols>
    <col min="1" max="1" width="18.08984375" style="1" customWidth="1"/>
    <col min="2" max="2" width="52.1796875" customWidth="1"/>
    <col min="3" max="3" width="24.90625" customWidth="1"/>
    <col min="4" max="4" width="22" customWidth="1"/>
    <col min="5" max="5" width="16.6328125" customWidth="1"/>
    <col min="12" max="12" width="17.54296875" customWidth="1"/>
    <col min="13" max="13" width="42.36328125" customWidth="1"/>
    <col min="14" max="14" width="24.08984375" customWidth="1"/>
    <col min="15" max="15" width="21.90625" customWidth="1"/>
    <col min="16" max="16" width="17.453125" customWidth="1"/>
  </cols>
  <sheetData>
    <row r="1" spans="1:5" x14ac:dyDescent="0.35">
      <c r="A1" s="3" t="s">
        <v>16</v>
      </c>
      <c r="B1" s="4" t="s">
        <v>23</v>
      </c>
    </row>
    <row r="2" spans="1:5" x14ac:dyDescent="0.35">
      <c r="B2" s="1" t="s">
        <v>17</v>
      </c>
      <c r="C2" s="1" t="s">
        <v>18</v>
      </c>
      <c r="D2" s="1" t="s">
        <v>24</v>
      </c>
      <c r="E2" s="1" t="s">
        <v>25</v>
      </c>
    </row>
    <row r="3" spans="1:5" x14ac:dyDescent="0.35">
      <c r="A3" s="1" t="s">
        <v>19</v>
      </c>
      <c r="B3">
        <v>700000</v>
      </c>
      <c r="C3">
        <v>108.33333333333334</v>
      </c>
    </row>
    <row r="4" spans="1:5" x14ac:dyDescent="0.35">
      <c r="B4">
        <v>200000</v>
      </c>
      <c r="C4">
        <v>18.64406779661017</v>
      </c>
    </row>
    <row r="5" spans="1:5" x14ac:dyDescent="0.35">
      <c r="B5">
        <v>200000</v>
      </c>
      <c r="C5">
        <v>10.309278350515465</v>
      </c>
    </row>
    <row r="6" spans="1:5" x14ac:dyDescent="0.35">
      <c r="B6">
        <v>300000</v>
      </c>
      <c r="C6">
        <v>18.965517241379313</v>
      </c>
    </row>
    <row r="8" spans="1:5" x14ac:dyDescent="0.35">
      <c r="A8" s="1" t="s">
        <v>13</v>
      </c>
      <c r="B8" s="1">
        <f>AVERAGE(B3:B6)</f>
        <v>350000</v>
      </c>
      <c r="C8" s="1">
        <f>AVERAGE(C3:C6)</f>
        <v>39.063049180459572</v>
      </c>
      <c r="D8" s="1">
        <f>B8+C8</f>
        <v>350039.06304918043</v>
      </c>
      <c r="E8" s="1">
        <f>C8+B8</f>
        <v>350039.06304918043</v>
      </c>
    </row>
    <row r="9" spans="1:5" x14ac:dyDescent="0.35">
      <c r="A9" s="1" t="s">
        <v>22</v>
      </c>
      <c r="B9" s="1">
        <f>STDEVA(B3:B6)</f>
        <v>238047.61428476166</v>
      </c>
      <c r="C9" s="1">
        <f>STDEVA(C3:C6)</f>
        <v>46.353702456787495</v>
      </c>
      <c r="D9" s="1"/>
      <c r="E9" s="1"/>
    </row>
    <row r="12" spans="1:5" x14ac:dyDescent="0.35">
      <c r="A12" s="1" t="s">
        <v>20</v>
      </c>
      <c r="B12">
        <v>4000</v>
      </c>
      <c r="C12">
        <v>62.608695652173921</v>
      </c>
      <c r="D12">
        <v>24000</v>
      </c>
      <c r="E12">
        <v>340000</v>
      </c>
    </row>
    <row r="13" spans="1:5" x14ac:dyDescent="0.35">
      <c r="B13">
        <v>2100</v>
      </c>
      <c r="C13">
        <v>3.6697247706422016</v>
      </c>
      <c r="D13">
        <v>260000</v>
      </c>
      <c r="E13">
        <v>1100</v>
      </c>
    </row>
    <row r="14" spans="1:5" x14ac:dyDescent="0.35">
      <c r="B14">
        <v>4000</v>
      </c>
      <c r="C14">
        <v>33.329588999999999</v>
      </c>
      <c r="D14">
        <v>2300</v>
      </c>
      <c r="E14">
        <v>68000</v>
      </c>
    </row>
    <row r="16" spans="1:5" x14ac:dyDescent="0.35">
      <c r="A16" s="1" t="s">
        <v>13</v>
      </c>
      <c r="B16" s="1">
        <f>AVERAGE(B11:B14)</f>
        <v>3366.6666666666665</v>
      </c>
      <c r="C16" s="1">
        <f>AVERAGE(C12:C14)</f>
        <v>33.202669807605375</v>
      </c>
      <c r="D16" s="1">
        <f>AVERAGE(D11:D14)</f>
        <v>95433.333333333328</v>
      </c>
      <c r="E16" s="1">
        <f>AVERAGE(E11:E14)</f>
        <v>136366.66666666666</v>
      </c>
    </row>
    <row r="17" spans="1:9" x14ac:dyDescent="0.35">
      <c r="A17" s="1" t="s">
        <v>22</v>
      </c>
      <c r="B17" s="1">
        <f>STDEVA(B11:B14)</f>
        <v>1096.9655114602883</v>
      </c>
      <c r="C17" s="1">
        <f>STDEVA(C12:C14)</f>
        <v>29.46969042091483</v>
      </c>
      <c r="D17" s="1">
        <f>STDEVA(D11:D14)</f>
        <v>142931.32383537674</v>
      </c>
      <c r="E17" s="1">
        <f>STDEVA(E11:E14)</f>
        <v>179495.97024260275</v>
      </c>
    </row>
    <row r="20" spans="1:9" x14ac:dyDescent="0.35">
      <c r="A20" s="1" t="s">
        <v>21</v>
      </c>
      <c r="B20">
        <v>9000</v>
      </c>
      <c r="C20">
        <v>12.962962962962962</v>
      </c>
      <c r="D20">
        <v>1976691.17957184</v>
      </c>
      <c r="E20">
        <v>64292.889131482116</v>
      </c>
    </row>
    <row r="21" spans="1:9" x14ac:dyDescent="0.35">
      <c r="B21">
        <v>700000</v>
      </c>
      <c r="C21">
        <v>47.787610619469028</v>
      </c>
      <c r="D21">
        <v>2841493.5706345197</v>
      </c>
      <c r="E21">
        <v>835807.55870926753</v>
      </c>
    </row>
    <row r="22" spans="1:9" x14ac:dyDescent="0.35">
      <c r="B22">
        <v>70000</v>
      </c>
      <c r="C22">
        <v>29.85385909</v>
      </c>
      <c r="D22">
        <v>2223777.5770183201</v>
      </c>
      <c r="E22">
        <v>79294.563262161275</v>
      </c>
    </row>
    <row r="24" spans="1:9" x14ac:dyDescent="0.35">
      <c r="A24" s="1" t="s">
        <v>13</v>
      </c>
      <c r="B24" s="1">
        <f>AVERAGE(B19:B22)</f>
        <v>259666.66666666666</v>
      </c>
      <c r="C24" s="1">
        <f>AVERAGE(C20:C22)</f>
        <v>30.201477557477329</v>
      </c>
      <c r="D24" s="1">
        <f>AVERAGE(D20:D22)</f>
        <v>2347320.7757415599</v>
      </c>
      <c r="E24" s="1">
        <f>AVERAGE(E20:E22)</f>
        <v>326465.00370097026</v>
      </c>
    </row>
    <row r="25" spans="1:9" x14ac:dyDescent="0.35">
      <c r="A25" s="1" t="s">
        <v>22</v>
      </c>
      <c r="B25" s="1">
        <f>STDEVA(B19:B22)</f>
        <v>382557.62093223725</v>
      </c>
      <c r="C25" s="1">
        <f>STDEVA(C19:C22)</f>
        <v>17.414926070734467</v>
      </c>
      <c r="D25" s="1">
        <f>STDEVA(D20:D22)</f>
        <v>445441.33773148037</v>
      </c>
      <c r="E25" s="1">
        <f>STDEVA(E20:E22)</f>
        <v>441167.36202201765</v>
      </c>
    </row>
    <row r="30" spans="1:9" x14ac:dyDescent="0.35">
      <c r="B30" t="s">
        <v>25</v>
      </c>
      <c r="C30" t="s">
        <v>86</v>
      </c>
      <c r="D30" t="s">
        <v>87</v>
      </c>
      <c r="E30" t="s">
        <v>88</v>
      </c>
    </row>
    <row r="31" spans="1:9" x14ac:dyDescent="0.35">
      <c r="A31" s="1" t="s">
        <v>19</v>
      </c>
      <c r="B31">
        <v>350039.06304918043</v>
      </c>
      <c r="C31">
        <v>350000</v>
      </c>
      <c r="D31">
        <v>39.063049180459601</v>
      </c>
      <c r="E31">
        <v>350039.06304918043</v>
      </c>
      <c r="F31">
        <v>238047.61428476166</v>
      </c>
      <c r="G31">
        <v>238047.61428476201</v>
      </c>
      <c r="H31">
        <v>46.353702456787495</v>
      </c>
      <c r="I31">
        <v>238047.61428476201</v>
      </c>
    </row>
    <row r="32" spans="1:9" x14ac:dyDescent="0.35">
      <c r="A32" s="1" t="s">
        <v>20</v>
      </c>
      <c r="B32">
        <v>136366.66666666666</v>
      </c>
      <c r="C32">
        <v>3366.6666666666702</v>
      </c>
      <c r="D32">
        <v>33.202669807605375</v>
      </c>
      <c r="E32">
        <v>95433.333333333328</v>
      </c>
      <c r="F32">
        <v>179495.97024260275</v>
      </c>
      <c r="G32">
        <v>1096.9655114602883</v>
      </c>
      <c r="H32">
        <v>29.46969042091483</v>
      </c>
      <c r="I32">
        <v>142931.32383537674</v>
      </c>
    </row>
    <row r="33" spans="1:9" x14ac:dyDescent="0.35">
      <c r="A33" s="1" t="s">
        <v>21</v>
      </c>
      <c r="B33">
        <v>326465.00370097026</v>
      </c>
      <c r="C33">
        <v>259666.66666666666</v>
      </c>
      <c r="D33">
        <v>30.201477557477329</v>
      </c>
      <c r="E33">
        <v>2347320.7757415599</v>
      </c>
      <c r="F33">
        <v>441167.36202201765</v>
      </c>
      <c r="G33">
        <v>382557.62093223725</v>
      </c>
      <c r="H33">
        <v>17.414926070734467</v>
      </c>
      <c r="I33">
        <v>445441.33773148037</v>
      </c>
    </row>
    <row r="35" spans="1:9" x14ac:dyDescent="0.35">
      <c r="C35" s="5"/>
    </row>
    <row r="67" spans="1:3" x14ac:dyDescent="0.35">
      <c r="A67" s="1" t="s">
        <v>26</v>
      </c>
    </row>
    <row r="69" spans="1:3" x14ac:dyDescent="0.35">
      <c r="A69" s="1" t="s">
        <v>27</v>
      </c>
      <c r="B69">
        <v>5000000</v>
      </c>
    </row>
    <row r="70" spans="1:3" x14ac:dyDescent="0.35">
      <c r="B70">
        <v>700000</v>
      </c>
    </row>
    <row r="71" spans="1:3" x14ac:dyDescent="0.35">
      <c r="B71">
        <v>3000000</v>
      </c>
    </row>
    <row r="73" spans="1:3" x14ac:dyDescent="0.35">
      <c r="A73" s="1" t="s">
        <v>13</v>
      </c>
      <c r="B73" s="1">
        <f>AVERAGE(B68:B71)</f>
        <v>2900000</v>
      </c>
    </row>
    <row r="74" spans="1:3" x14ac:dyDescent="0.35">
      <c r="A74" s="1" t="s">
        <v>22</v>
      </c>
      <c r="B74" s="1">
        <f>STDEVA(B68:B71)</f>
        <v>2151743.4791350015</v>
      </c>
    </row>
    <row r="76" spans="1:3" x14ac:dyDescent="0.35">
      <c r="A76" s="1" t="s">
        <v>20</v>
      </c>
      <c r="B76">
        <v>35000</v>
      </c>
    </row>
    <row r="77" spans="1:3" x14ac:dyDescent="0.35">
      <c r="B77">
        <v>3200</v>
      </c>
    </row>
    <row r="78" spans="1:3" x14ac:dyDescent="0.35">
      <c r="B78">
        <v>25000</v>
      </c>
    </row>
    <row r="79" spans="1:3" x14ac:dyDescent="0.35">
      <c r="C79" s="1" t="s">
        <v>28</v>
      </c>
    </row>
    <row r="80" spans="1:3" x14ac:dyDescent="0.35">
      <c r="A80" s="1" t="s">
        <v>13</v>
      </c>
      <c r="B80" s="1">
        <f>AVERAGE(B75:B78)</f>
        <v>21066.666666666668</v>
      </c>
      <c r="C80">
        <f>100-B80/B73*100</f>
        <v>99.273563218390805</v>
      </c>
    </row>
    <row r="81" spans="1:3" x14ac:dyDescent="0.35">
      <c r="A81" s="1" t="s">
        <v>22</v>
      </c>
      <c r="B81" s="1">
        <f>STDEVA(B75:B78)</f>
        <v>16260.791288659153</v>
      </c>
      <c r="C81">
        <f>B81/B73*100</f>
        <v>0.56071694098824665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B048-629D-4BD7-A10C-A7592D218516}">
  <dimension ref="A1:I33"/>
  <sheetViews>
    <sheetView topLeftCell="A26" zoomScale="78" zoomScaleNormal="78" workbookViewId="0">
      <selection activeCell="B35" sqref="B35"/>
    </sheetView>
  </sheetViews>
  <sheetFormatPr defaultRowHeight="14.5" x14ac:dyDescent="0.35"/>
  <cols>
    <col min="1" max="1" width="25.54296875" style="1" customWidth="1"/>
    <col min="2" max="2" width="48.90625" customWidth="1"/>
    <col min="3" max="3" width="25" customWidth="1"/>
    <col min="4" max="4" width="34.08984375" customWidth="1"/>
    <col min="5" max="5" width="17.81640625" customWidth="1"/>
  </cols>
  <sheetData>
    <row r="1" spans="1:5" x14ac:dyDescent="0.35">
      <c r="A1" s="3" t="s">
        <v>29</v>
      </c>
      <c r="B1" s="4" t="s">
        <v>23</v>
      </c>
    </row>
    <row r="2" spans="1:5" x14ac:dyDescent="0.35">
      <c r="B2" s="1" t="s">
        <v>17</v>
      </c>
      <c r="C2" s="1" t="s">
        <v>18</v>
      </c>
      <c r="D2" s="1" t="s">
        <v>24</v>
      </c>
      <c r="E2" s="1" t="s">
        <v>25</v>
      </c>
    </row>
    <row r="3" spans="1:5" x14ac:dyDescent="0.35">
      <c r="A3" s="1" t="s">
        <v>19</v>
      </c>
      <c r="B3">
        <v>2000000</v>
      </c>
      <c r="C3">
        <v>10000</v>
      </c>
    </row>
    <row r="4" spans="1:5" x14ac:dyDescent="0.35">
      <c r="B4">
        <v>12000000</v>
      </c>
      <c r="C4">
        <v>31000</v>
      </c>
    </row>
    <row r="5" spans="1:5" x14ac:dyDescent="0.35">
      <c r="B5">
        <v>1600000</v>
      </c>
      <c r="C5">
        <v>26000</v>
      </c>
    </row>
    <row r="6" spans="1:5" x14ac:dyDescent="0.35">
      <c r="B6">
        <v>7000000</v>
      </c>
      <c r="C6">
        <v>5000</v>
      </c>
    </row>
    <row r="8" spans="1:5" x14ac:dyDescent="0.35">
      <c r="A8" s="1" t="s">
        <v>13</v>
      </c>
      <c r="B8">
        <f>AVERAGE(B3:B6)</f>
        <v>5650000</v>
      </c>
      <c r="C8">
        <f>AVERAGE(C3:C6)</f>
        <v>18000</v>
      </c>
      <c r="D8">
        <f>B8+C8</f>
        <v>5668000</v>
      </c>
      <c r="E8">
        <f>B8+C8</f>
        <v>5668000</v>
      </c>
    </row>
    <row r="9" spans="1:5" x14ac:dyDescent="0.35">
      <c r="A9" s="1" t="s">
        <v>22</v>
      </c>
      <c r="B9">
        <f>STDEVA(B3:B6)</f>
        <v>4894554.7975956574</v>
      </c>
      <c r="C9">
        <f>STDEVA(C3:C4)</f>
        <v>14849.242404917499</v>
      </c>
    </row>
    <row r="11" spans="1:5" x14ac:dyDescent="0.35">
      <c r="A11" s="1" t="s">
        <v>30</v>
      </c>
      <c r="B11">
        <v>35000</v>
      </c>
      <c r="C11">
        <v>13000</v>
      </c>
      <c r="D11">
        <v>40000</v>
      </c>
      <c r="E11">
        <v>6000</v>
      </c>
    </row>
    <row r="12" spans="1:5" x14ac:dyDescent="0.35">
      <c r="B12">
        <v>42000</v>
      </c>
      <c r="C12">
        <v>4000</v>
      </c>
      <c r="D12">
        <v>1200</v>
      </c>
      <c r="E12">
        <v>400000</v>
      </c>
    </row>
    <row r="13" spans="1:5" x14ac:dyDescent="0.35">
      <c r="B13">
        <v>1750</v>
      </c>
      <c r="C13">
        <v>20000</v>
      </c>
      <c r="D13">
        <v>130000</v>
      </c>
      <c r="E13">
        <v>1400000</v>
      </c>
    </row>
    <row r="14" spans="1:5" x14ac:dyDescent="0.35">
      <c r="B14">
        <v>6000</v>
      </c>
    </row>
    <row r="16" spans="1:5" x14ac:dyDescent="0.35">
      <c r="A16" s="1" t="s">
        <v>13</v>
      </c>
      <c r="B16">
        <f>AVERAGE(B11:B14)</f>
        <v>21187.5</v>
      </c>
      <c r="C16">
        <f>AVERAGE(C13,C12,C11)</f>
        <v>12333.333333333334</v>
      </c>
      <c r="D16">
        <f>AVERAGE(D13,D12,D11)</f>
        <v>57066.666666666664</v>
      </c>
      <c r="E16">
        <f>AVERAGE(E13,E12,E11)</f>
        <v>602000</v>
      </c>
    </row>
    <row r="17" spans="1:9" x14ac:dyDescent="0.35">
      <c r="A17" s="1" t="s">
        <v>22</v>
      </c>
      <c r="B17">
        <f>STDEVA(B11:B14)</f>
        <v>20268.381574922718</v>
      </c>
      <c r="C17">
        <f>STDEVA(C11:C13)</f>
        <v>8020.8062770106435</v>
      </c>
      <c r="D17">
        <f>STDEVA(D11:D13)</f>
        <v>66074.301610636292</v>
      </c>
      <c r="E17">
        <f>STDEVA(E11:E13)</f>
        <v>718618.11833546194</v>
      </c>
    </row>
    <row r="20" spans="1:9" x14ac:dyDescent="0.35">
      <c r="A20" s="1" t="s">
        <v>31</v>
      </c>
      <c r="B20">
        <v>1900000</v>
      </c>
      <c r="C20">
        <v>50000</v>
      </c>
      <c r="D20">
        <v>10783024.390243903</v>
      </c>
      <c r="E20">
        <v>13379399.141630901</v>
      </c>
    </row>
    <row r="21" spans="1:9" x14ac:dyDescent="0.35">
      <c r="B21">
        <v>17000000</v>
      </c>
      <c r="C21">
        <v>130000</v>
      </c>
      <c r="D21">
        <v>14515609.756097563</v>
      </c>
      <c r="E21">
        <v>14595708.154506437</v>
      </c>
    </row>
    <row r="22" spans="1:9" x14ac:dyDescent="0.35">
      <c r="B22">
        <v>9500000</v>
      </c>
      <c r="C22">
        <v>91000</v>
      </c>
      <c r="D22">
        <v>4976780.4878048785</v>
      </c>
      <c r="E22">
        <v>2189356.2231759657</v>
      </c>
    </row>
    <row r="24" spans="1:9" x14ac:dyDescent="0.35">
      <c r="A24" s="1" t="s">
        <v>13</v>
      </c>
      <c r="B24">
        <f>AVERAGE(B20:B22)</f>
        <v>9466666.666666666</v>
      </c>
      <c r="C24">
        <f>AVERAGE(C20:C22)</f>
        <v>90333.333333333328</v>
      </c>
      <c r="D24">
        <f>AVERAGE(D20:D22)</f>
        <v>10091804.878048781</v>
      </c>
      <c r="E24">
        <f>AVERAGE(E20:E22)</f>
        <v>10054821.173104435</v>
      </c>
    </row>
    <row r="25" spans="1:9" x14ac:dyDescent="0.35">
      <c r="A25" s="1" t="s">
        <v>22</v>
      </c>
      <c r="B25">
        <f>STDEVA(B20:B22)</f>
        <v>7550055.1874362696</v>
      </c>
      <c r="C25">
        <f>STDEVA(C20:C22)</f>
        <v>40004.166449675387</v>
      </c>
      <c r="D25">
        <f>STDEVA(D20:D22)</f>
        <v>4806834.1205973309</v>
      </c>
      <c r="E25">
        <f>STDEVA(E20:E22)</f>
        <v>6838786.8853046931</v>
      </c>
    </row>
    <row r="29" spans="1:9" x14ac:dyDescent="0.35">
      <c r="B29" s="1"/>
      <c r="C29" s="1"/>
      <c r="D29" s="1"/>
      <c r="E29" s="1"/>
    </row>
    <row r="30" spans="1:9" x14ac:dyDescent="0.35">
      <c r="B30" t="s">
        <v>25</v>
      </c>
      <c r="C30" t="s">
        <v>86</v>
      </c>
      <c r="D30" t="s">
        <v>87</v>
      </c>
      <c r="E30" t="s">
        <v>88</v>
      </c>
    </row>
    <row r="31" spans="1:9" x14ac:dyDescent="0.35">
      <c r="A31" s="1" t="s">
        <v>19</v>
      </c>
      <c r="B31">
        <v>5668000</v>
      </c>
      <c r="C31">
        <v>5650000</v>
      </c>
      <c r="D31">
        <v>18000</v>
      </c>
      <c r="E31">
        <v>5668000</v>
      </c>
      <c r="F31">
        <v>4894554.7975956574</v>
      </c>
      <c r="G31">
        <v>4894554.7975956574</v>
      </c>
      <c r="H31">
        <v>14849.242404917499</v>
      </c>
      <c r="I31">
        <v>4894554.7975956574</v>
      </c>
    </row>
    <row r="32" spans="1:9" x14ac:dyDescent="0.35">
      <c r="A32" s="1" t="s">
        <v>30</v>
      </c>
      <c r="B32">
        <v>602000</v>
      </c>
      <c r="C32">
        <v>21187.5</v>
      </c>
      <c r="D32">
        <v>12333.333333333334</v>
      </c>
      <c r="E32">
        <v>57066.666666666701</v>
      </c>
      <c r="F32">
        <v>718618.11833546194</v>
      </c>
      <c r="G32">
        <v>20268.381574922718</v>
      </c>
      <c r="H32">
        <v>8020.8062770106435</v>
      </c>
      <c r="I32">
        <v>66074.301610636292</v>
      </c>
    </row>
    <row r="33" spans="1:9" x14ac:dyDescent="0.35">
      <c r="A33" s="1" t="s">
        <v>31</v>
      </c>
      <c r="B33">
        <v>10054821.173104435</v>
      </c>
      <c r="C33">
        <v>9466666.666666666</v>
      </c>
      <c r="D33">
        <v>90333.333333333328</v>
      </c>
      <c r="E33">
        <v>10091804.878048781</v>
      </c>
      <c r="F33">
        <v>6838786.8853046931</v>
      </c>
      <c r="G33">
        <v>7550055.1874362696</v>
      </c>
      <c r="H33">
        <v>40004.166449675387</v>
      </c>
      <c r="I33">
        <v>4806834.1205973309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5B69-85D2-434B-9AAB-01A0066B34F0}">
  <dimension ref="A1:I4"/>
  <sheetViews>
    <sheetView topLeftCell="A3" workbookViewId="0">
      <selection activeCell="I3" sqref="I3"/>
    </sheetView>
  </sheetViews>
  <sheetFormatPr defaultRowHeight="14.5" x14ac:dyDescent="0.35"/>
  <cols>
    <col min="1" max="1" width="23.1796875" customWidth="1"/>
    <col min="2" max="2" width="15.54296875" customWidth="1"/>
    <col min="3" max="3" width="16.6328125" customWidth="1"/>
    <col min="5" max="6" width="10.81640625" bestFit="1" customWidth="1"/>
    <col min="9" max="9" width="10.81640625" bestFit="1" customWidth="1"/>
  </cols>
  <sheetData>
    <row r="1" spans="1:9" x14ac:dyDescent="0.35">
      <c r="A1" s="1"/>
      <c r="B1" s="1" t="s">
        <v>33</v>
      </c>
      <c r="C1" s="1" t="s">
        <v>34</v>
      </c>
      <c r="D1" s="1" t="s">
        <v>36</v>
      </c>
      <c r="E1" s="1"/>
      <c r="F1" s="1" t="s">
        <v>13</v>
      </c>
      <c r="G1" s="1" t="s">
        <v>35</v>
      </c>
    </row>
    <row r="2" spans="1:9" x14ac:dyDescent="0.35">
      <c r="A2" s="1" t="s">
        <v>32</v>
      </c>
      <c r="B2">
        <v>16441441.441441452</v>
      </c>
      <c r="C2">
        <v>24324324.324324325</v>
      </c>
      <c r="D2">
        <v>21171171.171171173</v>
      </c>
      <c r="F2">
        <f>AVERAGE(B2:D2)</f>
        <v>20645645.645645652</v>
      </c>
      <c r="G2">
        <f>STDEVA(B2:D2)</f>
        <v>3967630.7092263512</v>
      </c>
      <c r="I2" s="5">
        <f>F2-F4</f>
        <v>20558933.93393394</v>
      </c>
    </row>
    <row r="3" spans="1:9" x14ac:dyDescent="0.35">
      <c r="A3" s="1" t="s">
        <v>37</v>
      </c>
      <c r="B3">
        <v>25145270.270270269</v>
      </c>
      <c r="C3">
        <v>34966216.216216214</v>
      </c>
      <c r="D3">
        <v>29189189.189189188</v>
      </c>
      <c r="F3">
        <f>AVERAGE(B3:D3)</f>
        <v>29766891.891891886</v>
      </c>
      <c r="G3">
        <f>STDEVA(B3:D3)</f>
        <v>4935894.0555719743</v>
      </c>
      <c r="I3">
        <f>F2/F4</f>
        <v>238.09523809523816</v>
      </c>
    </row>
    <row r="4" spans="1:9" x14ac:dyDescent="0.35">
      <c r="A4" s="1" t="s">
        <v>38</v>
      </c>
      <c r="B4">
        <v>104729.72972972973</v>
      </c>
      <c r="C4">
        <v>67567.567567567574</v>
      </c>
      <c r="D4">
        <v>87837.83783783784</v>
      </c>
      <c r="F4">
        <f>AVERAGE(B4:D4)</f>
        <v>86711.711711711716</v>
      </c>
      <c r="G4">
        <f>STDEVA(B4:D4)</f>
        <v>18606.657254344907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0743-D265-4A5C-A937-7993685DDC0E}">
  <dimension ref="A1:N40"/>
  <sheetViews>
    <sheetView topLeftCell="H40" workbookViewId="0">
      <selection activeCell="L43" sqref="L43"/>
    </sheetView>
  </sheetViews>
  <sheetFormatPr defaultRowHeight="14.5" x14ac:dyDescent="0.35"/>
  <cols>
    <col min="1" max="1" width="27.6328125" customWidth="1"/>
    <col min="2" max="2" width="18.81640625" customWidth="1"/>
    <col min="3" max="3" width="22.6328125" customWidth="1"/>
    <col min="4" max="4" width="29.36328125" customWidth="1"/>
    <col min="8" max="8" width="29.26953125" customWidth="1"/>
    <col min="9" max="9" width="27" customWidth="1"/>
    <col min="10" max="10" width="22.08984375" customWidth="1"/>
    <col min="11" max="11" width="28.90625" customWidth="1"/>
  </cols>
  <sheetData>
    <row r="1" spans="1:12" s="1" customFormat="1" x14ac:dyDescent="0.35">
      <c r="A1" s="1" t="s">
        <v>16</v>
      </c>
    </row>
    <row r="2" spans="1:12" x14ac:dyDescent="0.35">
      <c r="A2" s="1" t="s">
        <v>39</v>
      </c>
      <c r="B2" s="1"/>
      <c r="C2" s="1"/>
      <c r="D2" s="1"/>
      <c r="E2" s="1"/>
      <c r="I2" s="1"/>
      <c r="J2" s="1"/>
      <c r="K2" s="1"/>
      <c r="L2" s="1"/>
    </row>
    <row r="3" spans="1:12" x14ac:dyDescent="0.35">
      <c r="A3" s="1" t="s">
        <v>10</v>
      </c>
      <c r="B3" s="1" t="s">
        <v>11</v>
      </c>
      <c r="C3" s="1"/>
      <c r="D3" s="1" t="s">
        <v>13</v>
      </c>
      <c r="E3" s="1" t="s">
        <v>14</v>
      </c>
      <c r="I3" s="1" t="s">
        <v>11</v>
      </c>
      <c r="J3" s="1"/>
      <c r="K3" s="1" t="s">
        <v>13</v>
      </c>
      <c r="L3" s="1" t="s">
        <v>14</v>
      </c>
    </row>
    <row r="4" spans="1:12" x14ac:dyDescent="0.35">
      <c r="A4" s="1" t="s">
        <v>12</v>
      </c>
      <c r="B4">
        <v>2.0504999999999999E-2</v>
      </c>
      <c r="D4">
        <f>AVERAGE(B4:B7)</f>
        <v>4.5809249999999996E-2</v>
      </c>
      <c r="E4">
        <f>STDEVA(B4:B7)</f>
        <v>1.7182585105759467E-2</v>
      </c>
    </row>
    <row r="5" spans="1:12" x14ac:dyDescent="0.35">
      <c r="A5" s="1"/>
      <c r="B5">
        <v>4.9964000000000001E-2</v>
      </c>
    </row>
    <row r="6" spans="1:12" x14ac:dyDescent="0.35">
      <c r="A6" s="1"/>
      <c r="B6">
        <v>5.7884999999999999E-2</v>
      </c>
    </row>
    <row r="7" spans="1:12" x14ac:dyDescent="0.35">
      <c r="A7" s="1"/>
      <c r="B7">
        <v>5.4883000000000001E-2</v>
      </c>
    </row>
    <row r="8" spans="1:12" x14ac:dyDescent="0.35">
      <c r="A8" s="1"/>
      <c r="H8" s="1" t="s">
        <v>44</v>
      </c>
      <c r="I8">
        <v>3.7457999999999998E-2</v>
      </c>
      <c r="K8">
        <f>AVERAGE(I8:I12)</f>
        <v>5.7444399999999993E-2</v>
      </c>
      <c r="L8">
        <f>STDEVA(I8:I12)</f>
        <v>2.739276544637289E-2</v>
      </c>
    </row>
    <row r="9" spans="1:12" x14ac:dyDescent="0.35">
      <c r="A9" s="1" t="s">
        <v>42</v>
      </c>
      <c r="B9">
        <v>0.21331</v>
      </c>
      <c r="D9">
        <f>AVERAGE(B9:B13)</f>
        <v>0.13255720000000001</v>
      </c>
      <c r="E9">
        <f>STDEVA(B9:B13)</f>
        <v>4.6693806218812341E-2</v>
      </c>
      <c r="H9" s="1"/>
      <c r="I9">
        <v>8.9506000000000002E-2</v>
      </c>
    </row>
    <row r="10" spans="1:12" x14ac:dyDescent="0.35">
      <c r="A10" s="1"/>
      <c r="B10">
        <v>9.4995999999999997E-2</v>
      </c>
      <c r="H10" s="1"/>
      <c r="I10">
        <v>3.1710000000000002E-2</v>
      </c>
    </row>
    <row r="11" spans="1:12" x14ac:dyDescent="0.35">
      <c r="A11" s="1"/>
      <c r="B11">
        <v>0.12701999999999999</v>
      </c>
      <c r="H11" s="1"/>
      <c r="I11">
        <v>4.4044E-2</v>
      </c>
    </row>
    <row r="12" spans="1:12" x14ac:dyDescent="0.35">
      <c r="A12" s="1"/>
      <c r="B12">
        <v>0.11872000000000001</v>
      </c>
      <c r="H12" s="1"/>
      <c r="I12">
        <v>8.4503999999999996E-2</v>
      </c>
    </row>
    <row r="13" spans="1:12" x14ac:dyDescent="0.35">
      <c r="A13" s="1"/>
      <c r="B13">
        <v>0.10874</v>
      </c>
      <c r="H13" s="1"/>
    </row>
    <row r="14" spans="1:12" x14ac:dyDescent="0.35">
      <c r="A14" s="1"/>
      <c r="H14" s="1" t="s">
        <v>45</v>
      </c>
      <c r="I14">
        <v>1.589968E-3</v>
      </c>
      <c r="K14">
        <f>AVERAGE(I14:I18)</f>
        <v>1.3724801666666665E-3</v>
      </c>
      <c r="L14">
        <f>STDEVA(I14:I18)</f>
        <v>4.2778485961121084E-4</v>
      </c>
    </row>
    <row r="15" spans="1:12" x14ac:dyDescent="0.35">
      <c r="A15" s="1" t="s">
        <v>43</v>
      </c>
      <c r="B15">
        <v>1.4001980000000001E-2</v>
      </c>
      <c r="D15">
        <f>AVERAGE(B15:B19)</f>
        <v>1.7654426666666667E-2</v>
      </c>
      <c r="E15">
        <f>STDEVA(B15:B19)</f>
        <v>9.4495958099028356E-3</v>
      </c>
      <c r="H15" s="1"/>
      <c r="I15">
        <v>8.7964749999999996E-4</v>
      </c>
    </row>
    <row r="16" spans="1:12" x14ac:dyDescent="0.35">
      <c r="A16" s="1"/>
      <c r="B16">
        <v>1.0576180000000001E-2</v>
      </c>
      <c r="H16" s="1"/>
      <c r="I16">
        <v>1.6478250000000001E-3</v>
      </c>
    </row>
    <row r="17" spans="1:12" x14ac:dyDescent="0.35">
      <c r="A17" s="1"/>
      <c r="B17">
        <v>2.8385119999999996E-2</v>
      </c>
      <c r="H17" s="1"/>
    </row>
    <row r="18" spans="1:12" x14ac:dyDescent="0.35">
      <c r="A18" s="1"/>
    </row>
    <row r="21" spans="1:12" x14ac:dyDescent="0.35">
      <c r="A21" s="1" t="s">
        <v>40</v>
      </c>
      <c r="B21" s="1"/>
      <c r="C21" s="1"/>
      <c r="D21" s="1"/>
      <c r="E21" s="1"/>
    </row>
    <row r="22" spans="1:12" x14ac:dyDescent="0.35">
      <c r="A22" s="1" t="s">
        <v>10</v>
      </c>
      <c r="B22" s="1" t="s">
        <v>11</v>
      </c>
      <c r="C22" s="1"/>
      <c r="D22" s="1" t="s">
        <v>13</v>
      </c>
      <c r="E22" s="1" t="s">
        <v>14</v>
      </c>
    </row>
    <row r="23" spans="1:12" x14ac:dyDescent="0.35">
      <c r="A23" s="1" t="s">
        <v>12</v>
      </c>
      <c r="B23">
        <v>0.11425</v>
      </c>
      <c r="D23">
        <f>AVERAGE(B23:B25)</f>
        <v>0.21162666666666666</v>
      </c>
      <c r="E23">
        <f>STDEVA(B23:B25)</f>
        <v>0.10407128150135052</v>
      </c>
    </row>
    <row r="24" spans="1:12" x14ac:dyDescent="0.35">
      <c r="A24" s="1"/>
      <c r="B24">
        <v>0.32129999999999997</v>
      </c>
    </row>
    <row r="25" spans="1:12" x14ac:dyDescent="0.35">
      <c r="A25" s="1"/>
      <c r="B25">
        <v>0.19933000000000001</v>
      </c>
    </row>
    <row r="26" spans="1:12" x14ac:dyDescent="0.35">
      <c r="A26" s="1"/>
    </row>
    <row r="27" spans="1:12" x14ac:dyDescent="0.35">
      <c r="A27" s="1" t="s">
        <v>42</v>
      </c>
      <c r="B27">
        <v>0.13900000000000001</v>
      </c>
      <c r="D27">
        <f>AVERAGE(B27:B29)</f>
        <v>0.31161</v>
      </c>
      <c r="E27">
        <f>STDEVA(B27:B29)</f>
        <v>0.15370591953467494</v>
      </c>
      <c r="H27" s="1" t="s">
        <v>44</v>
      </c>
      <c r="I27">
        <v>0.23960999999999999</v>
      </c>
      <c r="K27">
        <f>AVERAGE(I27:I31)</f>
        <v>0.21142666666666665</v>
      </c>
      <c r="L27">
        <f>STDEVA(I27:I31)</f>
        <v>2.4478632178562044E-2</v>
      </c>
    </row>
    <row r="28" spans="1:12" x14ac:dyDescent="0.35">
      <c r="A28" s="1"/>
      <c r="B28">
        <v>0.36214000000000002</v>
      </c>
      <c r="H28" s="1"/>
      <c r="I28">
        <v>0.19919999999999999</v>
      </c>
    </row>
    <row r="29" spans="1:12" x14ac:dyDescent="0.35">
      <c r="A29" s="1"/>
      <c r="B29">
        <v>0.43369000000000002</v>
      </c>
      <c r="H29" s="1"/>
      <c r="I29">
        <v>0.19547</v>
      </c>
    </row>
    <row r="30" spans="1:12" x14ac:dyDescent="0.35">
      <c r="A30" s="1"/>
      <c r="H30" s="1"/>
    </row>
    <row r="31" spans="1:12" x14ac:dyDescent="0.35">
      <c r="A31" s="1" t="s">
        <v>43</v>
      </c>
      <c r="B31">
        <v>4.3164833333333335E-3</v>
      </c>
      <c r="D31">
        <f>AVERAGE(B31:B33)</f>
        <v>4.6838817777777779E-3</v>
      </c>
      <c r="E31">
        <f>STDEVA(B31:B33)</f>
        <v>6.342073950184971E-4</v>
      </c>
      <c r="H31" s="1"/>
    </row>
    <row r="32" spans="1:12" x14ac:dyDescent="0.35">
      <c r="A32" s="1"/>
      <c r="B32">
        <v>4.3189620000000008E-3</v>
      </c>
      <c r="H32" s="1"/>
    </row>
    <row r="33" spans="1:14" x14ac:dyDescent="0.35">
      <c r="A33" s="1"/>
      <c r="B33">
        <v>5.4162000000000004E-3</v>
      </c>
      <c r="H33" s="1" t="s">
        <v>45</v>
      </c>
      <c r="I33">
        <v>3.3985999999999999E-3</v>
      </c>
      <c r="K33">
        <f>AVERAGE(I33:I38)</f>
        <v>3.2491855555555559E-3</v>
      </c>
      <c r="L33">
        <f>STDEVA(I33:I38)</f>
        <v>1.6281919093216728E-3</v>
      </c>
    </row>
    <row r="34" spans="1:14" x14ac:dyDescent="0.35">
      <c r="A34" s="1"/>
      <c r="H34" s="1"/>
      <c r="I34">
        <v>3.2030666666666668E-3</v>
      </c>
    </row>
    <row r="35" spans="1:14" x14ac:dyDescent="0.35">
      <c r="H35" s="1"/>
      <c r="I35">
        <v>3.1458900000000001E-3</v>
      </c>
    </row>
    <row r="36" spans="1:14" x14ac:dyDescent="0.35">
      <c r="A36" t="s">
        <v>15</v>
      </c>
      <c r="H36" s="1"/>
    </row>
    <row r="37" spans="1:14" x14ac:dyDescent="0.35">
      <c r="H37" s="1"/>
    </row>
    <row r="38" spans="1:14" x14ac:dyDescent="0.35">
      <c r="A38" t="s">
        <v>41</v>
      </c>
      <c r="B38" t="s">
        <v>12</v>
      </c>
      <c r="C38" t="s">
        <v>50</v>
      </c>
      <c r="D38" t="s">
        <v>43</v>
      </c>
      <c r="H38" t="s">
        <v>41</v>
      </c>
      <c r="I38" t="s">
        <v>12</v>
      </c>
      <c r="J38" t="s">
        <v>89</v>
      </c>
      <c r="K38" t="s">
        <v>45</v>
      </c>
    </row>
    <row r="39" spans="1:14" x14ac:dyDescent="0.35">
      <c r="A39" t="s">
        <v>54</v>
      </c>
      <c r="B39">
        <v>4.5809249999999996E-2</v>
      </c>
      <c r="C39">
        <v>0.13255720000000001</v>
      </c>
      <c r="D39">
        <v>1.7654426666666667E-2</v>
      </c>
      <c r="E39">
        <v>1.7182585105759467E-2</v>
      </c>
      <c r="F39">
        <v>4.6693806218812341E-2</v>
      </c>
      <c r="G39">
        <v>9.4495958099028356E-3</v>
      </c>
      <c r="H39" t="s">
        <v>54</v>
      </c>
      <c r="I39">
        <v>4.5809249999999996E-2</v>
      </c>
      <c r="J39">
        <v>5.7444399999999993E-2</v>
      </c>
      <c r="K39">
        <v>1.3724801666666665E-3</v>
      </c>
      <c r="L39">
        <v>1.7182585105759467E-2</v>
      </c>
      <c r="M39">
        <v>2.739276544637289E-2</v>
      </c>
      <c r="N39">
        <v>4.2778485961121084E-4</v>
      </c>
    </row>
    <row r="40" spans="1:14" x14ac:dyDescent="0.35">
      <c r="A40" t="s">
        <v>55</v>
      </c>
      <c r="B40">
        <v>0.21162666666666666</v>
      </c>
      <c r="C40">
        <v>0.31161</v>
      </c>
      <c r="D40">
        <v>4.6838817777777779E-3</v>
      </c>
      <c r="E40">
        <v>0.10407128150135052</v>
      </c>
      <c r="F40">
        <v>0.15370591953467494</v>
      </c>
      <c r="G40">
        <v>6.342073950184971E-4</v>
      </c>
      <c r="H40" t="s">
        <v>55</v>
      </c>
      <c r="I40">
        <v>0.21162666666666666</v>
      </c>
      <c r="J40">
        <v>0.21142666666666665</v>
      </c>
      <c r="K40">
        <v>3.2491855555555559E-3</v>
      </c>
      <c r="L40">
        <v>0.10407128150135052</v>
      </c>
      <c r="M40">
        <v>2.4478632178562044E-2</v>
      </c>
      <c r="N40">
        <v>1.6281919093216728E-3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1a</vt:lpstr>
      <vt:lpstr>Fig. 1b</vt:lpstr>
      <vt:lpstr>Fig. 2</vt:lpstr>
      <vt:lpstr>Fig. 3c P. aeruginosa</vt:lpstr>
      <vt:lpstr>Fig. 3c S. aureus</vt:lpstr>
      <vt:lpstr>Fig. 4a</vt:lpstr>
      <vt:lpstr>Fig. 4b</vt:lpstr>
      <vt:lpstr>Fig. 6b</vt:lpstr>
      <vt:lpstr>Fig. S2 (UPEC)</vt:lpstr>
      <vt:lpstr>Fig. S3 (P. aeruginosa)</vt:lpstr>
      <vt:lpstr>Fig. S4 (S. aureus)</vt:lpstr>
      <vt:lpstr>Fig. S5 (S. aurues 48)</vt:lpstr>
      <vt:lpstr>Fig. S6 (P. aeruginosa 48)</vt:lpstr>
      <vt:lpstr>Fig. S11</vt:lpstr>
      <vt:lpstr>Fig.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Huan</cp:lastModifiedBy>
  <cp:lastPrinted>2020-02-08T01:34:57Z</cp:lastPrinted>
  <dcterms:created xsi:type="dcterms:W3CDTF">2020-02-07T14:22:10Z</dcterms:created>
  <dcterms:modified xsi:type="dcterms:W3CDTF">2020-04-05T00:27:07Z</dcterms:modified>
</cp:coreProperties>
</file>