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elley_Sci/Single_Cell_RNA-Seq_Sequencing_Files/10X_Data/Final Figures and Data/Kolla et al revision 2/To Submit/"/>
    </mc:Choice>
  </mc:AlternateContent>
  <xr:revisionPtr revIDLastSave="0" documentId="8_{8D9D0560-7811-D04F-B912-8D9CEB5E3987}" xr6:coauthVersionLast="45" xr6:coauthVersionMax="45" xr10:uidLastSave="{00000000-0000-0000-0000-000000000000}"/>
  <bookViews>
    <workbookView xWindow="1400" yWindow="460" windowWidth="25660" windowHeight="16720" activeTab="2" xr2:uid="{E91492B2-2DB2-4151-B860-DECA5FE7A99A}"/>
  </bookViews>
  <sheets>
    <sheet name="Fgfr3 source data" sheetId="1" r:id="rId1"/>
    <sheet name="Tgfbr1 source data" sheetId="2" r:id="rId2"/>
    <sheet name="Tgfbr1 analysis" sheetId="3" r:id="rId3"/>
  </sheets>
  <definedNames>
    <definedName name="Ordinary_one_way_ANOVA_of_SB505124_HC_counts" localSheetId="2">'Tgfbr1 analysis'!$A$32:$I$44</definedName>
    <definedName name="Ordinary_one_way_ANOVA_of_SB505124_IHC_counts" localSheetId="2">'Tgfbr1 analysis'!$A$2:$I$14</definedName>
    <definedName name="Ordinary_one_way_ANOVA_of_SB505124_OHC_counts" localSheetId="2">'Tgfbr1 analysis'!$A$17:$I$29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2" l="1"/>
  <c r="F37" i="2"/>
  <c r="F36" i="2"/>
  <c r="G35" i="2"/>
  <c r="G38" i="2" s="1"/>
  <c r="H34" i="2"/>
  <c r="H33" i="2"/>
  <c r="H32" i="2"/>
  <c r="H31" i="2"/>
  <c r="H30" i="2"/>
  <c r="H41" i="2" s="1"/>
  <c r="G28" i="2"/>
  <c r="F28" i="2"/>
  <c r="G27" i="2"/>
  <c r="F27" i="2"/>
  <c r="G26" i="2"/>
  <c r="F26" i="2"/>
  <c r="H25" i="2"/>
  <c r="H24" i="2"/>
  <c r="H23" i="2"/>
  <c r="H22" i="2"/>
  <c r="H21" i="2"/>
  <c r="H27" i="2" s="1"/>
  <c r="H20" i="2"/>
  <c r="H19" i="2"/>
  <c r="H18" i="2"/>
  <c r="H26" i="2" s="1"/>
  <c r="G16" i="2"/>
  <c r="F16" i="2"/>
  <c r="G15" i="2"/>
  <c r="F15" i="2"/>
  <c r="G14" i="2"/>
  <c r="F14" i="2"/>
  <c r="H13" i="2"/>
  <c r="H12" i="2"/>
  <c r="H11" i="2"/>
  <c r="H10" i="2"/>
  <c r="H9" i="2"/>
  <c r="H8" i="2"/>
  <c r="H7" i="2"/>
  <c r="H6" i="2"/>
  <c r="H5" i="2"/>
  <c r="H4" i="2"/>
  <c r="H15" i="2" s="1"/>
  <c r="H16" i="2" l="1"/>
  <c r="H36" i="2"/>
  <c r="H28" i="2"/>
  <c r="G36" i="2"/>
  <c r="H14" i="2"/>
  <c r="G37" i="2"/>
  <c r="H37" i="2"/>
  <c r="H38" i="2"/>
  <c r="V9" i="1" l="1"/>
  <c r="U9" i="1"/>
  <c r="T9" i="1"/>
  <c r="S9" i="1"/>
  <c r="O44" i="1"/>
  <c r="G44" i="1"/>
  <c r="F44" i="1"/>
  <c r="O35" i="1" l="1"/>
  <c r="O21" i="1"/>
  <c r="I35" i="1"/>
  <c r="H35" i="1"/>
  <c r="G35" i="1"/>
  <c r="F35" i="1"/>
  <c r="J21" i="1"/>
  <c r="I21" i="1"/>
  <c r="H21" i="1"/>
  <c r="G21" i="1"/>
  <c r="F2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1FCA02-3A2B-3642-8415-CC55FADD71C7}" name="Ordinary one-way ANOVA of SB505124 HC counts" type="6" refreshedVersion="6" background="1" saveData="1">
    <textPr sourceFile="/Users/drivere/Documents/2 Presentations/ Single cell/Ordinary one-way ANOVA of SB505124 HC counts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5DCFEA1C-DF38-D04A-9DDE-8E8D52D12E2B}" name="Ordinary one-way ANOVA of SB505124 IHC counts" type="6" refreshedVersion="6" background="1" saveData="1">
    <textPr sourceFile="/Users/drivere/Documents/2 Presentations/ Single cell/Ordinary one-way ANOVA of SB505124 IHC coun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D2E752CA-0689-5843-BDF9-B3B999403EBE}" name="Ordinary one-way ANOVA of SB505124 OHC counts" type="6" refreshedVersion="6" background="1" saveData="1">
    <textPr sourceFile="/Users/drivere/Documents/2 Presentations/ Single cell/Ordinary one-way ANOVA of SB505124 OHC counts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<sst xmlns="http://schemas.openxmlformats.org/spreadsheetml/2006/main" count="271" uniqueCount="121">
  <si>
    <t>Fgfr3 cell fate data</t>
  </si>
  <si>
    <t>cell type</t>
  </si>
  <si>
    <t>OHC</t>
  </si>
  <si>
    <t>DC</t>
  </si>
  <si>
    <t>IPC</t>
  </si>
  <si>
    <t>OPC</t>
  </si>
  <si>
    <t>IHC</t>
  </si>
  <si>
    <t>sample</t>
  </si>
  <si>
    <t>10.20.16 sample 1</t>
  </si>
  <si>
    <t>10.20.16 sample 2</t>
  </si>
  <si>
    <t>10.20.16 sample 3</t>
  </si>
  <si>
    <t>10.20.16 sample 4</t>
  </si>
  <si>
    <t>10.20.16 sample 5</t>
  </si>
  <si>
    <t>10.20.16 sample 6</t>
  </si>
  <si>
    <t>10.20.16 sample 7</t>
  </si>
  <si>
    <t>10.20.16 sample 8</t>
  </si>
  <si>
    <t>10.20.16 sample 9</t>
  </si>
  <si>
    <t>10.20.16 sample 10</t>
  </si>
  <si>
    <t>E15.5</t>
  </si>
  <si>
    <t>12.7.16 sample 1</t>
  </si>
  <si>
    <t>12.7.16 sample 2</t>
  </si>
  <si>
    <t>12.7.16 sample 3</t>
  </si>
  <si>
    <t>11.18.16 sample 1</t>
  </si>
  <si>
    <t>E13.5</t>
  </si>
  <si>
    <t>11.18.16 sample 2</t>
  </si>
  <si>
    <t>11.18.16 sample 3</t>
  </si>
  <si>
    <t>11.18.16 sample 4</t>
  </si>
  <si>
    <t>11.18.16 sample 5</t>
  </si>
  <si>
    <t>11.18.16 sample 6</t>
  </si>
  <si>
    <t>11.18.16 sample 7</t>
  </si>
  <si>
    <t>11.18.16 sample 8</t>
  </si>
  <si>
    <t>11.18.16 sample 9</t>
  </si>
  <si>
    <t>11.18.16 sample 10</t>
  </si>
  <si>
    <t>11.17.16 sample 1</t>
  </si>
  <si>
    <t>E14.5</t>
  </si>
  <si>
    <t>11.17.16 sample 2</t>
  </si>
  <si>
    <t>11.17.16 sample 3</t>
  </si>
  <si>
    <t>11.17.16 sample 4</t>
  </si>
  <si>
    <t>11.17.16 sample 5</t>
  </si>
  <si>
    <t>11.17.16 sample 6</t>
  </si>
  <si>
    <t>Border cell</t>
  </si>
  <si>
    <t>Total E15.5</t>
  </si>
  <si>
    <t>Total E13.5</t>
  </si>
  <si>
    <t>total number of cells</t>
  </si>
  <si>
    <t>percent of total</t>
  </si>
  <si>
    <t>IphC</t>
  </si>
  <si>
    <t>unclear</t>
  </si>
  <si>
    <t>Total marked cells by type</t>
  </si>
  <si>
    <t>Total E14.5</t>
  </si>
  <si>
    <t>Fgfr3 fate mapping, source  data</t>
  </si>
  <si>
    <t>Kolla et al</t>
  </si>
  <si>
    <t>Date</t>
  </si>
  <si>
    <t>stage</t>
  </si>
  <si>
    <t>treatment</t>
  </si>
  <si>
    <t>days</t>
  </si>
  <si>
    <t>ID</t>
  </si>
  <si>
    <t>total HCs</t>
  </si>
  <si>
    <t>E14+5</t>
  </si>
  <si>
    <t>control</t>
  </si>
  <si>
    <t>0-5</t>
  </si>
  <si>
    <t>average</t>
  </si>
  <si>
    <t>SD</t>
  </si>
  <si>
    <t>SEM</t>
  </si>
  <si>
    <t>20 uM SB</t>
  </si>
  <si>
    <t>0-2</t>
  </si>
  <si>
    <t>Tgfbr1 antagonist source data</t>
  </si>
  <si>
    <t>IHCs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</si>
  <si>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</si>
  <si>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</si>
  <si>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</si>
  <si>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</si>
  <si>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</si>
  <si>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</si>
  <si>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</si>
  <si>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</si>
  <si>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</si>
  <si>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 xml:space="preserve">  cont IHCs vs. SB IHCs, D0-5</t>
  </si>
  <si>
    <t>18.82 to 141.6</t>
  </si>
  <si>
    <t>Yes</t>
  </si>
  <si>
    <t>**</t>
  </si>
  <si>
    <t>A-B</t>
  </si>
  <si>
    <t xml:space="preserve">  cont IHCs vs. SB IHCs, D0-2</t>
  </si>
  <si>
    <t>-10.45 to 123.2</t>
  </si>
  <si>
    <t>No</t>
  </si>
  <si>
    <t>ns</t>
  </si>
  <si>
    <t>A-C</t>
  </si>
  <si>
    <t xml:space="preserve">  SB IHCs, D0-5 vs. SB IHCs, D0-2</t>
  </si>
  <si>
    <t>-93.71 to 46.05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</si>
  <si>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</si>
  <si>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</si>
  <si>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</si>
  <si>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</si>
  <si>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</si>
  <si>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</si>
  <si>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</si>
  <si>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</si>
  <si>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</si>
  <si>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OHCs</t>
  </si>
  <si>
    <t xml:space="preserve">  cont OHCs vs. SB OHCs, D0-5</t>
  </si>
  <si>
    <t>558.3 to 897.5</t>
  </si>
  <si>
    <t>****</t>
  </si>
  <si>
    <t>&lt;0.0001</t>
  </si>
  <si>
    <t>D-E</t>
  </si>
  <si>
    <t xml:space="preserve">  cont OHCs vs. SB OHCs, D0-2</t>
  </si>
  <si>
    <t>-7.566 to 361.7</t>
  </si>
  <si>
    <t>D-F</t>
  </si>
  <si>
    <t xml:space="preserve">  SB OHCs, D0-5 vs. SB OHCs, D0-2</t>
  </si>
  <si>
    <t>-743.9 to -357.7</t>
  </si>
  <si>
    <t>E-F</t>
  </si>
  <si>
    <t>Total HCs</t>
  </si>
  <si>
    <t xml:space="preserve">  cont total HCs vs. SB total HCs, D0-5</t>
  </si>
  <si>
    <t>614.7 to 1002</t>
  </si>
  <si>
    <t>G-H</t>
  </si>
  <si>
    <t xml:space="preserve">  cont total HCs vs. SB total HCs, D0-2</t>
  </si>
  <si>
    <t>22.87 to 444.0</t>
  </si>
  <si>
    <t>*</t>
  </si>
  <si>
    <t>G-I</t>
  </si>
  <si>
    <t xml:space="preserve">  SB total HCs, D0-5 vs. SB total HCs, D0-2</t>
  </si>
  <si>
    <t>-794.9 to -354.4</t>
  </si>
  <si>
    <t>H-I</t>
  </si>
  <si>
    <t>Analysis of Tgfbr1 antagonist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</si>
</sst>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'Fgfr3 source data'!$S$9:$Z$9</c:f>
              <c:numCache>
                <c:formatCode>General</c:formatCode>
                <c:ptCount val="8"/>
                <c:pt idx="0">
                  <c:v>285</c:v>
                </c:pt>
                <c:pt idx="1">
                  <c:v>264</c:v>
                </c:pt>
                <c:pt idx="2">
                  <c:v>74</c:v>
                </c:pt>
                <c:pt idx="3">
                  <c:v>125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A-4230-BE4A-EDB1D7FB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2265688"/>
        <c:axId val="792270608"/>
      </c:barChart>
      <c:catAx>
        <c:axId val="792265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2270608"/>
        <c:crosses val="autoZero"/>
        <c:auto val="1"/>
        <c:lblAlgn val="ctr"/>
        <c:lblOffset val="100"/>
        <c:noMultiLvlLbl val="0"/>
      </c:catAx>
      <c:valAx>
        <c:axId val="79227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226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266700</xdr:colOff>
      <xdr:row>45</xdr:row>
      <xdr:rowOff>72390</xdr:rowOff>
    </xdr:from>
    <xdr:to>
      <xdr:col>27</xdr:col>
      <xdr:colOff>571500</xdr:colOff>
      <xdr:row>60</xdr:row>
      <xdr:rowOff>72390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BCD7E3-A445-4274-AEDF-D9B2417C5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dinary one-way ANOVA of SB505124 IHC counts" connectionId="2" xr16:uid="{7440F05F-106B-2741-94F8-EF93E20FF81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dinary one-way ANOVA of SB505124 OHC counts" connectionId="3" xr16:uid="{0A9272B9-59AC-1144-922B-5657337AB77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dinary one-way ANOVA of SB505124 HC counts" connectionId="1" xr16:uid="{9D963C21-85D1-2541-84BC-43AB8F3597D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F920-5860-4ACC-BE98-80D0FA1B3677}">
  <dimension ref="A1:AA45"/>
  <sheetViews>
    <sheetView topLeftCell="C1" workbookViewId="0">
      <selection activeCell="E27" sqref="E27"/>
    </sheetView>
  </sheetViews>
  <sheetFormatPr baseColWidth="10" defaultColWidth="8.83203125" defaultRowHeight="15" x14ac:dyDescent="0.2"/>
  <sheetData>
    <row r="1" spans="1:27" x14ac:dyDescent="0.2">
      <c r="A1" t="s">
        <v>0</v>
      </c>
      <c r="C1" t="s">
        <v>49</v>
      </c>
    </row>
    <row r="3" spans="1:27" x14ac:dyDescent="0.2">
      <c r="A3" t="s">
        <v>7</v>
      </c>
      <c r="D3" t="s">
        <v>1</v>
      </c>
      <c r="F3" t="s">
        <v>2</v>
      </c>
      <c r="G3" t="s">
        <v>3</v>
      </c>
      <c r="H3" t="s">
        <v>5</v>
      </c>
      <c r="I3" t="s">
        <v>4</v>
      </c>
      <c r="J3" t="s">
        <v>6</v>
      </c>
      <c r="K3" t="s">
        <v>45</v>
      </c>
      <c r="L3" t="s">
        <v>6</v>
      </c>
      <c r="M3" t="s">
        <v>46</v>
      </c>
      <c r="N3" t="s">
        <v>40</v>
      </c>
    </row>
    <row r="4" spans="1:27" x14ac:dyDescent="0.2">
      <c r="O4" t="s">
        <v>43</v>
      </c>
      <c r="S4" t="s">
        <v>47</v>
      </c>
    </row>
    <row r="5" spans="1:27" x14ac:dyDescent="0.2">
      <c r="A5" t="s">
        <v>8</v>
      </c>
      <c r="C5" t="s">
        <v>18</v>
      </c>
      <c r="F5">
        <v>13</v>
      </c>
      <c r="G5">
        <v>7</v>
      </c>
      <c r="I5">
        <v>3</v>
      </c>
      <c r="M5">
        <v>1</v>
      </c>
    </row>
    <row r="6" spans="1:27" x14ac:dyDescent="0.2">
      <c r="A6" t="s">
        <v>9</v>
      </c>
      <c r="F6">
        <v>13</v>
      </c>
      <c r="G6">
        <v>10</v>
      </c>
      <c r="H6">
        <v>5</v>
      </c>
      <c r="I6">
        <v>9</v>
      </c>
      <c r="J6">
        <v>1</v>
      </c>
    </row>
    <row r="7" spans="1:27" x14ac:dyDescent="0.2">
      <c r="A7" t="s">
        <v>10</v>
      </c>
      <c r="F7">
        <v>12</v>
      </c>
      <c r="G7">
        <v>16</v>
      </c>
      <c r="H7">
        <v>1</v>
      </c>
      <c r="I7">
        <v>11</v>
      </c>
      <c r="S7" t="s">
        <v>2</v>
      </c>
      <c r="T7" t="s">
        <v>3</v>
      </c>
      <c r="U7" t="s">
        <v>5</v>
      </c>
      <c r="V7" t="s">
        <v>4</v>
      </c>
      <c r="W7" t="s">
        <v>6</v>
      </c>
      <c r="X7" t="s">
        <v>45</v>
      </c>
      <c r="Y7" t="s">
        <v>6</v>
      </c>
      <c r="Z7" t="s">
        <v>46</v>
      </c>
      <c r="AA7" t="s">
        <v>40</v>
      </c>
    </row>
    <row r="8" spans="1:27" x14ac:dyDescent="0.2">
      <c r="A8" t="s">
        <v>11</v>
      </c>
      <c r="F8">
        <v>31</v>
      </c>
      <c r="G8">
        <v>21</v>
      </c>
      <c r="H8">
        <v>5</v>
      </c>
      <c r="I8">
        <v>7</v>
      </c>
      <c r="J8">
        <v>1</v>
      </c>
    </row>
    <row r="9" spans="1:27" x14ac:dyDescent="0.2">
      <c r="A9" t="s">
        <v>12</v>
      </c>
      <c r="F9">
        <v>25</v>
      </c>
      <c r="G9">
        <v>17</v>
      </c>
      <c r="H9">
        <v>10</v>
      </c>
      <c r="I9">
        <v>9</v>
      </c>
      <c r="M9">
        <v>1</v>
      </c>
      <c r="S9">
        <f>SUM(F5:F14,F18:F20,F25:F34,F38:F43)</f>
        <v>285</v>
      </c>
      <c r="T9">
        <f>SUM(G5:G14,G18:G20,G25:G34,G38:G43)</f>
        <v>264</v>
      </c>
      <c r="U9">
        <f>SUM(H5:H14,H18:H20,H25:H34,H43)</f>
        <v>74</v>
      </c>
      <c r="V9">
        <f>SUM(I5:I14,I18:I20,I25:I34,I43)</f>
        <v>125</v>
      </c>
      <c r="W9">
        <v>2</v>
      </c>
      <c r="X9">
        <v>2</v>
      </c>
      <c r="Y9">
        <v>1</v>
      </c>
      <c r="Z9">
        <v>8</v>
      </c>
      <c r="AA9">
        <v>1</v>
      </c>
    </row>
    <row r="10" spans="1:27" x14ac:dyDescent="0.2">
      <c r="A10" t="s">
        <v>13</v>
      </c>
      <c r="F10">
        <v>10</v>
      </c>
      <c r="G10">
        <v>15</v>
      </c>
      <c r="H10">
        <v>3</v>
      </c>
      <c r="I10">
        <v>3</v>
      </c>
    </row>
    <row r="11" spans="1:27" x14ac:dyDescent="0.2">
      <c r="A11" t="s">
        <v>14</v>
      </c>
      <c r="F11">
        <v>17</v>
      </c>
      <c r="G11">
        <v>15</v>
      </c>
      <c r="H11">
        <v>4</v>
      </c>
      <c r="I11">
        <v>10</v>
      </c>
    </row>
    <row r="12" spans="1:27" x14ac:dyDescent="0.2">
      <c r="A12" t="s">
        <v>15</v>
      </c>
      <c r="F12">
        <v>18</v>
      </c>
      <c r="G12">
        <v>18</v>
      </c>
      <c r="H12">
        <v>5</v>
      </c>
      <c r="I12">
        <v>8</v>
      </c>
    </row>
    <row r="13" spans="1:27" x14ac:dyDescent="0.2">
      <c r="A13" t="s">
        <v>16</v>
      </c>
      <c r="F13">
        <v>16</v>
      </c>
      <c r="G13">
        <v>4</v>
      </c>
      <c r="H13">
        <v>2</v>
      </c>
      <c r="I13">
        <v>4</v>
      </c>
    </row>
    <row r="14" spans="1:27" x14ac:dyDescent="0.2">
      <c r="A14" t="s">
        <v>17</v>
      </c>
      <c r="F14">
        <v>16</v>
      </c>
      <c r="G14">
        <v>19</v>
      </c>
      <c r="H14">
        <v>5</v>
      </c>
      <c r="I14">
        <v>10</v>
      </c>
    </row>
    <row r="18" spans="1:15" x14ac:dyDescent="0.2">
      <c r="A18" t="s">
        <v>19</v>
      </c>
      <c r="C18" t="s">
        <v>18</v>
      </c>
      <c r="F18">
        <v>14</v>
      </c>
      <c r="G18">
        <v>14</v>
      </c>
      <c r="H18">
        <v>4</v>
      </c>
      <c r="I18">
        <v>8</v>
      </c>
      <c r="L18">
        <v>1</v>
      </c>
    </row>
    <row r="19" spans="1:15" x14ac:dyDescent="0.2">
      <c r="A19" t="s">
        <v>20</v>
      </c>
      <c r="F19">
        <v>22</v>
      </c>
      <c r="G19">
        <v>7</v>
      </c>
      <c r="H19">
        <v>1</v>
      </c>
      <c r="I19">
        <v>9</v>
      </c>
      <c r="M19">
        <v>2</v>
      </c>
    </row>
    <row r="20" spans="1:15" x14ac:dyDescent="0.2">
      <c r="A20" t="s">
        <v>21</v>
      </c>
      <c r="F20">
        <v>9</v>
      </c>
      <c r="G20">
        <v>12</v>
      </c>
      <c r="H20">
        <v>2</v>
      </c>
      <c r="I20">
        <v>4</v>
      </c>
      <c r="M20">
        <v>2</v>
      </c>
    </row>
    <row r="21" spans="1:15" x14ac:dyDescent="0.2">
      <c r="A21" t="s">
        <v>41</v>
      </c>
      <c r="F21">
        <f>SUM(F5:F20)</f>
        <v>216</v>
      </c>
      <c r="G21">
        <f>SUM(G5:G20)</f>
        <v>175</v>
      </c>
      <c r="H21">
        <f>SUM(H5:H20)</f>
        <v>47</v>
      </c>
      <c r="I21">
        <f>SUM(I5:I20)</f>
        <v>95</v>
      </c>
      <c r="J21">
        <f>SUM(J5:J8)</f>
        <v>2</v>
      </c>
      <c r="L21">
        <v>1</v>
      </c>
      <c r="M21">
        <v>6</v>
      </c>
      <c r="O21">
        <f>SUM(F5:M20)</f>
        <v>542</v>
      </c>
    </row>
    <row r="22" spans="1:15" x14ac:dyDescent="0.2">
      <c r="A22" t="s">
        <v>44</v>
      </c>
      <c r="F22">
        <v>39.799999999999997</v>
      </c>
      <c r="G22">
        <v>32.200000000000003</v>
      </c>
      <c r="H22">
        <v>8.6</v>
      </c>
      <c r="I22">
        <v>17.5</v>
      </c>
      <c r="J22">
        <v>0.4</v>
      </c>
      <c r="L22">
        <v>0.2</v>
      </c>
      <c r="M22">
        <v>1.1000000000000001</v>
      </c>
    </row>
    <row r="25" spans="1:15" x14ac:dyDescent="0.2">
      <c r="A25" t="s">
        <v>22</v>
      </c>
      <c r="C25" t="s">
        <v>23</v>
      </c>
      <c r="F25">
        <v>1</v>
      </c>
      <c r="G25">
        <v>3</v>
      </c>
      <c r="H25">
        <v>1</v>
      </c>
    </row>
    <row r="26" spans="1:15" x14ac:dyDescent="0.2">
      <c r="A26" t="s">
        <v>24</v>
      </c>
      <c r="F26">
        <v>1</v>
      </c>
      <c r="G26">
        <v>12</v>
      </c>
      <c r="H26">
        <v>4</v>
      </c>
      <c r="I26">
        <v>8</v>
      </c>
    </row>
    <row r="27" spans="1:15" x14ac:dyDescent="0.2">
      <c r="A27" t="s">
        <v>25</v>
      </c>
      <c r="F27">
        <v>5</v>
      </c>
      <c r="G27">
        <v>10</v>
      </c>
      <c r="H27">
        <v>6</v>
      </c>
      <c r="I27">
        <v>3</v>
      </c>
    </row>
    <row r="28" spans="1:15" x14ac:dyDescent="0.2">
      <c r="A28" t="s">
        <v>26</v>
      </c>
      <c r="F28">
        <v>12</v>
      </c>
      <c r="G28">
        <v>17</v>
      </c>
      <c r="H28">
        <v>2</v>
      </c>
      <c r="I28">
        <v>4</v>
      </c>
    </row>
    <row r="29" spans="1:15" x14ac:dyDescent="0.2">
      <c r="A29" t="s">
        <v>27</v>
      </c>
      <c r="F29">
        <v>10</v>
      </c>
      <c r="G29">
        <v>5</v>
      </c>
      <c r="H29">
        <v>3</v>
      </c>
      <c r="I29">
        <v>3</v>
      </c>
    </row>
    <row r="30" spans="1:15" x14ac:dyDescent="0.2">
      <c r="A30" t="s">
        <v>28</v>
      </c>
      <c r="F30">
        <v>6</v>
      </c>
      <c r="G30">
        <v>3</v>
      </c>
      <c r="H30">
        <v>2</v>
      </c>
      <c r="I30">
        <v>1</v>
      </c>
      <c r="L30">
        <v>1</v>
      </c>
      <c r="M30">
        <v>1</v>
      </c>
    </row>
    <row r="31" spans="1:15" x14ac:dyDescent="0.2">
      <c r="A31" t="s">
        <v>29</v>
      </c>
      <c r="F31">
        <v>3</v>
      </c>
      <c r="G31">
        <v>3</v>
      </c>
    </row>
    <row r="32" spans="1:15" x14ac:dyDescent="0.2">
      <c r="A32" t="s">
        <v>30</v>
      </c>
      <c r="F32">
        <v>2</v>
      </c>
      <c r="G32">
        <v>2</v>
      </c>
      <c r="H32">
        <v>2</v>
      </c>
      <c r="I32">
        <v>2</v>
      </c>
    </row>
    <row r="33" spans="1:15" x14ac:dyDescent="0.2">
      <c r="A33" t="s">
        <v>31</v>
      </c>
      <c r="F33">
        <v>11</v>
      </c>
      <c r="G33">
        <v>13</v>
      </c>
      <c r="I33">
        <v>2</v>
      </c>
    </row>
    <row r="34" spans="1:15" x14ac:dyDescent="0.2">
      <c r="A34" t="s">
        <v>32</v>
      </c>
      <c r="F34">
        <v>9</v>
      </c>
      <c r="G34">
        <v>9</v>
      </c>
      <c r="H34">
        <v>6</v>
      </c>
      <c r="I34">
        <v>6</v>
      </c>
      <c r="M34">
        <v>1</v>
      </c>
    </row>
    <row r="35" spans="1:15" x14ac:dyDescent="0.2">
      <c r="A35" t="s">
        <v>42</v>
      </c>
      <c r="F35">
        <f>SUM(F25:F34)</f>
        <v>60</v>
      </c>
      <c r="G35">
        <f>SUM(G25:G34)</f>
        <v>77</v>
      </c>
      <c r="H35">
        <f>SUM(H25:H34)</f>
        <v>26</v>
      </c>
      <c r="I35">
        <f>SUM(I25:I34)</f>
        <v>29</v>
      </c>
      <c r="L35">
        <v>1</v>
      </c>
      <c r="M35">
        <v>2</v>
      </c>
      <c r="O35">
        <f>SUM(F25:M34)</f>
        <v>195</v>
      </c>
    </row>
    <row r="36" spans="1:15" x14ac:dyDescent="0.2">
      <c r="A36" t="s">
        <v>44</v>
      </c>
      <c r="F36">
        <v>30.7</v>
      </c>
      <c r="G36">
        <v>39.4</v>
      </c>
      <c r="H36">
        <v>13.3</v>
      </c>
      <c r="I36">
        <v>14.8</v>
      </c>
      <c r="J36">
        <v>0</v>
      </c>
      <c r="L36">
        <v>0.5</v>
      </c>
      <c r="M36">
        <v>1</v>
      </c>
    </row>
    <row r="38" spans="1:15" x14ac:dyDescent="0.2">
      <c r="A38" t="s">
        <v>33</v>
      </c>
      <c r="C38" t="s">
        <v>34</v>
      </c>
      <c r="F38">
        <v>1</v>
      </c>
      <c r="G38">
        <v>4</v>
      </c>
    </row>
    <row r="39" spans="1:15" x14ac:dyDescent="0.2">
      <c r="A39" t="s">
        <v>35</v>
      </c>
      <c r="G39">
        <v>3</v>
      </c>
      <c r="N39">
        <v>1</v>
      </c>
    </row>
    <row r="40" spans="1:15" x14ac:dyDescent="0.2">
      <c r="A40" t="s">
        <v>36</v>
      </c>
      <c r="F40">
        <v>2</v>
      </c>
      <c r="G40">
        <v>2</v>
      </c>
    </row>
    <row r="41" spans="1:15" x14ac:dyDescent="0.2">
      <c r="A41" t="s">
        <v>37</v>
      </c>
      <c r="F41">
        <v>5</v>
      </c>
      <c r="G41">
        <v>2</v>
      </c>
    </row>
    <row r="42" spans="1:15" x14ac:dyDescent="0.2">
      <c r="A42" t="s">
        <v>38</v>
      </c>
      <c r="F42">
        <v>1</v>
      </c>
    </row>
    <row r="43" spans="1:15" x14ac:dyDescent="0.2">
      <c r="A43" t="s">
        <v>39</v>
      </c>
      <c r="G43">
        <v>1</v>
      </c>
      <c r="H43">
        <v>1</v>
      </c>
      <c r="I43">
        <v>1</v>
      </c>
    </row>
    <row r="44" spans="1:15" x14ac:dyDescent="0.2">
      <c r="A44" t="s">
        <v>48</v>
      </c>
      <c r="F44">
        <f>SUM(F38:F43)</f>
        <v>9</v>
      </c>
      <c r="G44">
        <f>SUM(G38:G43)</f>
        <v>12</v>
      </c>
      <c r="H44">
        <v>1</v>
      </c>
      <c r="I44">
        <v>1</v>
      </c>
      <c r="O44">
        <f>SUM(F38:N42)</f>
        <v>21</v>
      </c>
    </row>
    <row r="45" spans="1:15" x14ac:dyDescent="0.2">
      <c r="A45" t="s">
        <v>44</v>
      </c>
      <c r="F45">
        <v>42.9</v>
      </c>
      <c r="G45">
        <v>57.1</v>
      </c>
      <c r="H45">
        <v>4.8</v>
      </c>
      <c r="I45">
        <v>4.8</v>
      </c>
      <c r="N45">
        <v>4.8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A44F-C0DF-0F4C-8F7C-26698F625AAF}">
  <dimension ref="A1:H41"/>
  <sheetViews>
    <sheetView workbookViewId="0">
      <selection activeCell="N27" sqref="N27"/>
    </sheetView>
  </sheetViews>
  <sheetFormatPr baseColWidth="10" defaultColWidth="8.83203125" defaultRowHeight="15" x14ac:dyDescent="0.2"/>
  <cols>
    <col min="1" max="1" width="9.6640625" style="3" bestFit="1" customWidth="1"/>
    <col min="2" max="2" width="9.6640625" style="3" customWidth="1"/>
    <col min="3" max="3" width="10" bestFit="1" customWidth="1"/>
    <col min="4" max="4" width="10" customWidth="1"/>
  </cols>
  <sheetData>
    <row r="1" spans="1:8" x14ac:dyDescent="0.2">
      <c r="A1" s="3" t="s">
        <v>50</v>
      </c>
      <c r="B1" s="3" t="s">
        <v>65</v>
      </c>
    </row>
    <row r="3" spans="1:8" s="2" customFormat="1" x14ac:dyDescent="0.2">
      <c r="A3" s="1" t="s">
        <v>51</v>
      </c>
      <c r="B3" s="1" t="s">
        <v>52</v>
      </c>
      <c r="C3" s="2" t="s">
        <v>53</v>
      </c>
      <c r="D3" s="2" t="s">
        <v>54</v>
      </c>
      <c r="E3" s="2" t="s">
        <v>55</v>
      </c>
      <c r="F3" s="2" t="s">
        <v>6</v>
      </c>
      <c r="G3" s="2" t="s">
        <v>2</v>
      </c>
      <c r="H3" s="2" t="s">
        <v>56</v>
      </c>
    </row>
    <row r="4" spans="1:8" x14ac:dyDescent="0.2">
      <c r="A4" s="3">
        <v>43615</v>
      </c>
      <c r="B4" s="3" t="s">
        <v>57</v>
      </c>
      <c r="C4" t="s">
        <v>58</v>
      </c>
      <c r="D4" t="s">
        <v>59</v>
      </c>
      <c r="E4">
        <v>1</v>
      </c>
      <c r="F4">
        <v>499</v>
      </c>
      <c r="G4">
        <v>1423</v>
      </c>
      <c r="H4">
        <f t="shared" ref="H4:H13" si="0">F4+G4</f>
        <v>1922</v>
      </c>
    </row>
    <row r="5" spans="1:8" x14ac:dyDescent="0.2">
      <c r="A5" s="3">
        <v>43615</v>
      </c>
      <c r="B5" s="3" t="s">
        <v>57</v>
      </c>
      <c r="C5" t="s">
        <v>58</v>
      </c>
      <c r="D5" t="s">
        <v>59</v>
      </c>
      <c r="E5">
        <v>2</v>
      </c>
      <c r="F5">
        <v>450</v>
      </c>
      <c r="G5">
        <v>1239</v>
      </c>
      <c r="H5">
        <f t="shared" si="0"/>
        <v>1689</v>
      </c>
    </row>
    <row r="6" spans="1:8" x14ac:dyDescent="0.2">
      <c r="A6" s="3">
        <v>43615</v>
      </c>
      <c r="B6" s="3" t="s">
        <v>57</v>
      </c>
      <c r="C6" t="s">
        <v>58</v>
      </c>
      <c r="D6" t="s">
        <v>59</v>
      </c>
      <c r="E6">
        <v>3</v>
      </c>
      <c r="F6">
        <v>444</v>
      </c>
      <c r="G6">
        <v>1026</v>
      </c>
      <c r="H6">
        <f t="shared" si="0"/>
        <v>1470</v>
      </c>
    </row>
    <row r="7" spans="1:8" x14ac:dyDescent="0.2">
      <c r="A7" s="3">
        <v>43615</v>
      </c>
      <c r="B7" s="3" t="s">
        <v>57</v>
      </c>
      <c r="C7" t="s">
        <v>58</v>
      </c>
      <c r="D7" t="s">
        <v>59</v>
      </c>
      <c r="E7">
        <v>8</v>
      </c>
      <c r="F7">
        <v>440</v>
      </c>
      <c r="G7">
        <v>1426</v>
      </c>
      <c r="H7">
        <f>F7+G7</f>
        <v>1866</v>
      </c>
    </row>
    <row r="8" spans="1:8" x14ac:dyDescent="0.2">
      <c r="A8" s="3">
        <v>43615</v>
      </c>
      <c r="B8" s="3" t="s">
        <v>57</v>
      </c>
      <c r="C8" t="s">
        <v>58</v>
      </c>
      <c r="D8" t="s">
        <v>59</v>
      </c>
      <c r="E8">
        <v>9</v>
      </c>
      <c r="F8">
        <v>412</v>
      </c>
      <c r="G8">
        <v>1252</v>
      </c>
      <c r="H8">
        <f>F8+G8</f>
        <v>1664</v>
      </c>
    </row>
    <row r="9" spans="1:8" x14ac:dyDescent="0.2">
      <c r="A9" s="3">
        <v>43615</v>
      </c>
      <c r="B9" s="3" t="s">
        <v>57</v>
      </c>
      <c r="C9" t="s">
        <v>58</v>
      </c>
      <c r="D9" t="s">
        <v>59</v>
      </c>
      <c r="E9">
        <v>10</v>
      </c>
      <c r="F9">
        <v>490</v>
      </c>
      <c r="G9">
        <v>1404</v>
      </c>
      <c r="H9">
        <f t="shared" si="0"/>
        <v>1894</v>
      </c>
    </row>
    <row r="10" spans="1:8" x14ac:dyDescent="0.2">
      <c r="A10" s="3">
        <v>43649</v>
      </c>
      <c r="B10" s="3" t="s">
        <v>57</v>
      </c>
      <c r="C10" t="s">
        <v>58</v>
      </c>
      <c r="D10" t="s">
        <v>59</v>
      </c>
      <c r="E10">
        <v>1</v>
      </c>
      <c r="F10">
        <v>396</v>
      </c>
      <c r="G10">
        <v>1390</v>
      </c>
      <c r="H10">
        <f t="shared" si="0"/>
        <v>1786</v>
      </c>
    </row>
    <row r="11" spans="1:8" x14ac:dyDescent="0.2">
      <c r="A11" s="3">
        <v>43649</v>
      </c>
      <c r="B11" s="3" t="s">
        <v>57</v>
      </c>
      <c r="C11" t="s">
        <v>58</v>
      </c>
      <c r="D11" t="s">
        <v>59</v>
      </c>
      <c r="E11">
        <v>2</v>
      </c>
      <c r="F11">
        <v>477</v>
      </c>
      <c r="G11">
        <v>1369</v>
      </c>
      <c r="H11">
        <f t="shared" si="0"/>
        <v>1846</v>
      </c>
    </row>
    <row r="12" spans="1:8" x14ac:dyDescent="0.2">
      <c r="A12" s="3">
        <v>43649</v>
      </c>
      <c r="B12" s="3" t="s">
        <v>57</v>
      </c>
      <c r="C12" t="s">
        <v>58</v>
      </c>
      <c r="D12" t="s">
        <v>59</v>
      </c>
      <c r="E12">
        <v>3</v>
      </c>
      <c r="F12">
        <v>558</v>
      </c>
      <c r="G12">
        <v>1384</v>
      </c>
      <c r="H12">
        <f t="shared" si="0"/>
        <v>1942</v>
      </c>
    </row>
    <row r="13" spans="1:8" x14ac:dyDescent="0.2">
      <c r="A13" s="3">
        <v>43657</v>
      </c>
      <c r="B13" s="3" t="s">
        <v>57</v>
      </c>
      <c r="C13" t="s">
        <v>58</v>
      </c>
      <c r="D13" t="s">
        <v>59</v>
      </c>
      <c r="E13">
        <v>2</v>
      </c>
      <c r="F13">
        <v>396</v>
      </c>
      <c r="G13">
        <v>1476</v>
      </c>
      <c r="H13">
        <f t="shared" si="0"/>
        <v>1872</v>
      </c>
    </row>
    <row r="14" spans="1:8" s="4" customFormat="1" x14ac:dyDescent="0.2">
      <c r="A14" s="4" t="s">
        <v>60</v>
      </c>
      <c r="F14" s="4">
        <f>AVERAGE(F4:F13)</f>
        <v>456.2</v>
      </c>
      <c r="G14" s="4">
        <f>AVERAGE(G4:G13)</f>
        <v>1338.9</v>
      </c>
      <c r="H14" s="4">
        <f>AVERAGE(H4:H13)</f>
        <v>1795.1</v>
      </c>
    </row>
    <row r="15" spans="1:8" s="4" customFormat="1" x14ac:dyDescent="0.2">
      <c r="A15" s="4" t="s">
        <v>61</v>
      </c>
      <c r="F15" s="4">
        <f>_xlfn.STDEV.P(F4:F13)</f>
        <v>48.395867592181872</v>
      </c>
      <c r="G15" s="4">
        <f>_xlfn.STDEV.P(G4:G13)</f>
        <v>125.9694010464446</v>
      </c>
      <c r="H15" s="4">
        <f>_xlfn.STDEV.P(H4:H13)</f>
        <v>139.71861007038396</v>
      </c>
    </row>
    <row r="16" spans="1:8" x14ac:dyDescent="0.2">
      <c r="A16" s="3" t="s">
        <v>62</v>
      </c>
      <c r="F16" s="4">
        <f>_xlfn.STDEV.P(F4:F13)/SQRT(COUNTA(F4:F13))</f>
        <v>15.304117093122358</v>
      </c>
      <c r="G16" s="4">
        <f>_xlfn.STDEV.P(G4:G13)/SQRT(COUNTA(G4:G13))</f>
        <v>39.835022279396298</v>
      </c>
      <c r="H16" s="4">
        <f>_xlfn.STDEV.P(H4:H13)/SQRT(COUNTA(H4:H13))</f>
        <v>44.182903933535194</v>
      </c>
    </row>
    <row r="18" spans="1:8" x14ac:dyDescent="0.2">
      <c r="A18" s="3">
        <v>43615</v>
      </c>
      <c r="B18" s="3" t="s">
        <v>57</v>
      </c>
      <c r="C18" t="s">
        <v>63</v>
      </c>
      <c r="D18" t="s">
        <v>59</v>
      </c>
      <c r="E18">
        <v>4</v>
      </c>
      <c r="F18">
        <v>373</v>
      </c>
      <c r="G18">
        <v>615</v>
      </c>
      <c r="H18">
        <f t="shared" ref="H18:H25" si="1">F18+G18</f>
        <v>988</v>
      </c>
    </row>
    <row r="19" spans="1:8" x14ac:dyDescent="0.2">
      <c r="A19" s="3">
        <v>43615</v>
      </c>
      <c r="B19" s="3" t="s">
        <v>57</v>
      </c>
      <c r="C19" t="s">
        <v>63</v>
      </c>
      <c r="D19" t="s">
        <v>59</v>
      </c>
      <c r="E19">
        <v>5</v>
      </c>
      <c r="F19">
        <v>320</v>
      </c>
      <c r="G19">
        <v>285</v>
      </c>
      <c r="H19">
        <f t="shared" si="1"/>
        <v>605</v>
      </c>
    </row>
    <row r="20" spans="1:8" x14ac:dyDescent="0.2">
      <c r="A20" s="3">
        <v>43615</v>
      </c>
      <c r="B20" s="3" t="s">
        <v>57</v>
      </c>
      <c r="C20" t="s">
        <v>63</v>
      </c>
      <c r="D20" t="s">
        <v>59</v>
      </c>
      <c r="E20">
        <v>11</v>
      </c>
      <c r="F20">
        <v>452</v>
      </c>
      <c r="G20">
        <v>556</v>
      </c>
      <c r="H20">
        <f t="shared" si="1"/>
        <v>1008</v>
      </c>
    </row>
    <row r="21" spans="1:8" x14ac:dyDescent="0.2">
      <c r="A21" s="3">
        <v>43615</v>
      </c>
      <c r="B21" s="3" t="s">
        <v>57</v>
      </c>
      <c r="C21" t="s">
        <v>63</v>
      </c>
      <c r="D21" t="s">
        <v>59</v>
      </c>
      <c r="E21">
        <v>12</v>
      </c>
      <c r="F21">
        <v>396</v>
      </c>
      <c r="G21">
        <v>661</v>
      </c>
      <c r="H21">
        <f t="shared" si="1"/>
        <v>1057</v>
      </c>
    </row>
    <row r="22" spans="1:8" x14ac:dyDescent="0.2">
      <c r="A22" s="3">
        <v>43615</v>
      </c>
      <c r="B22" s="3" t="s">
        <v>57</v>
      </c>
      <c r="C22" t="s">
        <v>63</v>
      </c>
      <c r="D22" t="s">
        <v>59</v>
      </c>
      <c r="E22">
        <v>13</v>
      </c>
      <c r="F22">
        <v>424</v>
      </c>
      <c r="G22">
        <v>584</v>
      </c>
      <c r="H22">
        <f t="shared" si="1"/>
        <v>1008</v>
      </c>
    </row>
    <row r="23" spans="1:8" x14ac:dyDescent="0.2">
      <c r="A23" s="3">
        <v>43657</v>
      </c>
      <c r="B23" s="3" t="s">
        <v>57</v>
      </c>
      <c r="C23" t="s">
        <v>63</v>
      </c>
      <c r="D23" t="s">
        <v>59</v>
      </c>
      <c r="E23">
        <v>9</v>
      </c>
      <c r="F23">
        <v>326</v>
      </c>
      <c r="G23">
        <v>717</v>
      </c>
      <c r="H23">
        <f t="shared" si="1"/>
        <v>1043</v>
      </c>
    </row>
    <row r="24" spans="1:8" x14ac:dyDescent="0.2">
      <c r="A24" s="3">
        <v>43657</v>
      </c>
      <c r="B24" s="3" t="s">
        <v>57</v>
      </c>
      <c r="C24" t="s">
        <v>63</v>
      </c>
      <c r="D24" t="s">
        <v>59</v>
      </c>
      <c r="E24">
        <v>10</v>
      </c>
      <c r="F24">
        <v>382</v>
      </c>
      <c r="G24">
        <v>684</v>
      </c>
      <c r="H24">
        <f t="shared" si="1"/>
        <v>1066</v>
      </c>
    </row>
    <row r="25" spans="1:8" x14ac:dyDescent="0.2">
      <c r="A25" s="3">
        <v>43657</v>
      </c>
      <c r="B25" s="3" t="s">
        <v>57</v>
      </c>
      <c r="C25" t="s">
        <v>63</v>
      </c>
      <c r="D25" t="s">
        <v>59</v>
      </c>
      <c r="E25">
        <v>11</v>
      </c>
      <c r="F25">
        <v>335</v>
      </c>
      <c r="G25">
        <v>786</v>
      </c>
      <c r="H25">
        <f t="shared" si="1"/>
        <v>1121</v>
      </c>
    </row>
    <row r="26" spans="1:8" x14ac:dyDescent="0.2">
      <c r="A26" s="4" t="s">
        <v>60</v>
      </c>
      <c r="B26" s="4"/>
      <c r="C26" s="4"/>
      <c r="D26" s="4"/>
      <c r="E26" s="4"/>
      <c r="F26" s="4">
        <f>AVERAGE(F18:F25)</f>
        <v>376</v>
      </c>
      <c r="G26" s="4">
        <f t="shared" ref="G26:H26" si="2">AVERAGE(G18:G25)</f>
        <v>611</v>
      </c>
      <c r="H26" s="4">
        <f t="shared" si="2"/>
        <v>987</v>
      </c>
    </row>
    <row r="27" spans="1:8" x14ac:dyDescent="0.2">
      <c r="A27" s="4" t="s">
        <v>61</v>
      </c>
      <c r="B27" s="4"/>
      <c r="C27" s="4"/>
      <c r="D27" s="4"/>
      <c r="E27" s="4"/>
      <c r="F27" s="4">
        <f>_xlfn.STDEV.P(F18:F25)</f>
        <v>44.5</v>
      </c>
      <c r="G27" s="4">
        <f t="shared" ref="G27:H27" si="3">_xlfn.STDEV.P(G18:G25)</f>
        <v>141.30463545121228</v>
      </c>
      <c r="H27" s="4">
        <f t="shared" si="3"/>
        <v>149.59946523968594</v>
      </c>
    </row>
    <row r="28" spans="1:8" x14ac:dyDescent="0.2">
      <c r="A28" s="3" t="s">
        <v>62</v>
      </c>
      <c r="F28" s="4">
        <f>_xlfn.STDEV.P(F18:F25)/SQRT(COUNTA(F18:F25))</f>
        <v>15.733125881400682</v>
      </c>
      <c r="G28" s="4">
        <f t="shared" ref="G28:H28" si="4">_xlfn.STDEV.P(G18:G25)/SQRT(COUNTA(G18:G25))</f>
        <v>49.958732970322608</v>
      </c>
      <c r="H28" s="4">
        <f t="shared" si="4"/>
        <v>52.891398166431564</v>
      </c>
    </row>
    <row r="29" spans="1:8" x14ac:dyDescent="0.2">
      <c r="F29" s="4"/>
      <c r="G29" s="4"/>
      <c r="H29" s="4"/>
    </row>
    <row r="30" spans="1:8" x14ac:dyDescent="0.2">
      <c r="A30" s="3">
        <v>43649</v>
      </c>
      <c r="B30" s="3" t="s">
        <v>57</v>
      </c>
      <c r="C30" t="s">
        <v>63</v>
      </c>
      <c r="D30" t="s">
        <v>64</v>
      </c>
      <c r="E30">
        <v>4</v>
      </c>
      <c r="F30">
        <v>304</v>
      </c>
      <c r="G30">
        <v>910</v>
      </c>
      <c r="H30">
        <f>F30+G30</f>
        <v>1214</v>
      </c>
    </row>
    <row r="31" spans="1:8" x14ac:dyDescent="0.2">
      <c r="A31" s="3">
        <v>43649</v>
      </c>
      <c r="B31" s="3" t="s">
        <v>57</v>
      </c>
      <c r="C31" t="s">
        <v>63</v>
      </c>
      <c r="D31" t="s">
        <v>64</v>
      </c>
      <c r="E31">
        <v>5</v>
      </c>
      <c r="F31">
        <v>479</v>
      </c>
      <c r="G31">
        <v>1233</v>
      </c>
      <c r="H31">
        <f>F31+G31</f>
        <v>1712</v>
      </c>
    </row>
    <row r="32" spans="1:8" x14ac:dyDescent="0.2">
      <c r="A32" s="3">
        <v>43657</v>
      </c>
      <c r="B32" s="3" t="s">
        <v>57</v>
      </c>
      <c r="C32" t="s">
        <v>63</v>
      </c>
      <c r="D32" t="s">
        <v>64</v>
      </c>
      <c r="E32">
        <v>5</v>
      </c>
      <c r="F32">
        <v>394</v>
      </c>
      <c r="G32">
        <v>1275</v>
      </c>
      <c r="H32">
        <f>F32+G32</f>
        <v>1669</v>
      </c>
    </row>
    <row r="33" spans="1:8" x14ac:dyDescent="0.2">
      <c r="A33" s="3">
        <v>43657</v>
      </c>
      <c r="B33" s="3" t="s">
        <v>57</v>
      </c>
      <c r="C33" t="s">
        <v>63</v>
      </c>
      <c r="D33" t="s">
        <v>64</v>
      </c>
      <c r="E33">
        <v>6</v>
      </c>
      <c r="F33">
        <v>407</v>
      </c>
      <c r="G33">
        <v>1273</v>
      </c>
      <c r="H33">
        <f>F33+G33</f>
        <v>1680</v>
      </c>
    </row>
    <row r="34" spans="1:8" x14ac:dyDescent="0.2">
      <c r="A34" s="3">
        <v>43657</v>
      </c>
      <c r="B34" s="3" t="s">
        <v>57</v>
      </c>
      <c r="C34" t="s">
        <v>63</v>
      </c>
      <c r="D34" t="s">
        <v>64</v>
      </c>
      <c r="E34">
        <v>7</v>
      </c>
      <c r="F34">
        <v>393</v>
      </c>
      <c r="G34">
        <v>1209</v>
      </c>
      <c r="H34">
        <f>F34+G34</f>
        <v>1602</v>
      </c>
    </row>
    <row r="35" spans="1:8" x14ac:dyDescent="0.2">
      <c r="A35" s="3">
        <v>43657</v>
      </c>
      <c r="B35" s="3" t="s">
        <v>57</v>
      </c>
      <c r="C35" t="s">
        <v>63</v>
      </c>
      <c r="D35" t="s">
        <v>64</v>
      </c>
      <c r="E35">
        <v>8</v>
      </c>
      <c r="F35">
        <v>422</v>
      </c>
      <c r="G35">
        <f>H35-F35</f>
        <v>1071</v>
      </c>
      <c r="H35">
        <v>1493</v>
      </c>
    </row>
    <row r="36" spans="1:8" x14ac:dyDescent="0.2">
      <c r="A36" s="4" t="s">
        <v>60</v>
      </c>
      <c r="B36" s="4"/>
      <c r="C36" s="4"/>
      <c r="D36" s="4"/>
      <c r="E36" s="4"/>
      <c r="F36" s="4">
        <f>AVERAGE(F30:F35)</f>
        <v>399.83333333333331</v>
      </c>
      <c r="G36" s="4">
        <f t="shared" ref="G36:H36" si="5">AVERAGE(G30:G35)</f>
        <v>1161.8333333333333</v>
      </c>
      <c r="H36" s="4">
        <f t="shared" si="5"/>
        <v>1561.6666666666667</v>
      </c>
    </row>
    <row r="37" spans="1:8" x14ac:dyDescent="0.2">
      <c r="A37" s="4" t="s">
        <v>61</v>
      </c>
      <c r="B37" s="4"/>
      <c r="C37" s="4"/>
      <c r="D37" s="4"/>
      <c r="E37" s="4"/>
      <c r="F37" s="4">
        <f>_xlfn.STDEV.P(F30:F35)</f>
        <v>51.760398847853644</v>
      </c>
      <c r="G37" s="4">
        <f t="shared" ref="G37:H37" si="6">_xlfn.STDEV.P(G30:G35)</f>
        <v>131.73510879370346</v>
      </c>
      <c r="H37" s="4">
        <f t="shared" si="6"/>
        <v>170.94703533225982</v>
      </c>
    </row>
    <row r="38" spans="1:8" x14ac:dyDescent="0.2">
      <c r="A38" s="3" t="s">
        <v>62</v>
      </c>
      <c r="F38" s="4">
        <f>_xlfn.STDEV.P(F30:F35)/SQRT(COUNTA(F30:F35))</f>
        <v>21.131094343363955</v>
      </c>
      <c r="G38" s="4">
        <f t="shared" ref="G38:H38" si="7">_xlfn.STDEV.P(G30:G35)/SQRT(COUNTA(G30:G35))</f>
        <v>53.780632959100451</v>
      </c>
      <c r="H38" s="4">
        <f t="shared" si="7"/>
        <v>69.788834934260663</v>
      </c>
    </row>
    <row r="41" spans="1:8" x14ac:dyDescent="0.2">
      <c r="H41">
        <f>SUM(H30:H35,H18:H25,H4:H13)</f>
        <v>35217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F63F-1170-F84F-8610-312CD357DF9C}">
  <dimension ref="A1:I46"/>
  <sheetViews>
    <sheetView tabSelected="1" workbookViewId="0">
      <selection activeCell="B2" sqref="B2"/>
    </sheetView>
  </sheetViews>
  <sheetFormatPr baseColWidth="10" defaultColWidth="11.5" defaultRowHeight="15" x14ac:dyDescent="0.2"/>
  <cols>
    <col min="1" max="1" width="33.33203125" bestFit="1" customWidth="1"/>
    <col min="2" max="9" width="13.83203125" customWidth="1"/>
  </cols>
  <sheetData>
    <row r="1" spans="1:9" x14ac:dyDescent="0.2">
      <c r="A1" t="s">
        <v>50</v>
      </c>
      <c r="B1" t="s">
        <v>120</v>
      </c>
    </row>
    <row r="2" spans="1:9" x14ac:dyDescent="0.2">
      <c r="B2">
        <v>1</v>
      </c>
    </row>
    <row r="3" spans="1:9" x14ac:dyDescent="0.2">
      <c r="A3" t="s">
        <v>66</v>
      </c>
      <c r="B3">
        <v>3</v>
      </c>
    </row>
    <row r="4" spans="1:9" x14ac:dyDescent="0.2">
      <c r="A4" t="s">
        <v>67</v>
      </c>
      <c r="B4">
        <v>0.05</v>
      </c>
    </row>
    <row r="5" spans="1:9" x14ac:dyDescent="0.2">
      <c r="A5" t="s">
        <v>68</v>
      </c>
    </row>
    <row r="6" spans="1:9" x14ac:dyDescent="0.2">
      <c r="A6" t="s">
        <v>69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</row>
    <row r="7" spans="1:9" x14ac:dyDescent="0.2">
      <c r="B7">
        <v>80.2</v>
      </c>
      <c r="C7" t="s">
        <v>77</v>
      </c>
      <c r="D7" t="s">
        <v>78</v>
      </c>
      <c r="E7" t="s">
        <v>79</v>
      </c>
      <c r="F7">
        <v>9.2999999999999992E-3</v>
      </c>
      <c r="G7" t="s">
        <v>80</v>
      </c>
    </row>
    <row r="8" spans="1:9" x14ac:dyDescent="0.2">
      <c r="A8" t="s">
        <v>70</v>
      </c>
      <c r="B8">
        <v>56.37</v>
      </c>
      <c r="C8" t="s">
        <v>82</v>
      </c>
      <c r="D8" t="s">
        <v>83</v>
      </c>
      <c r="E8" t="s">
        <v>84</v>
      </c>
      <c r="F8">
        <v>0.1086</v>
      </c>
      <c r="G8" t="s">
        <v>85</v>
      </c>
    </row>
    <row r="9" spans="1:9" x14ac:dyDescent="0.2">
      <c r="A9" t="s">
        <v>76</v>
      </c>
      <c r="B9">
        <v>-23.83</v>
      </c>
      <c r="C9" t="s">
        <v>87</v>
      </c>
      <c r="D9" t="s">
        <v>83</v>
      </c>
      <c r="E9" t="s">
        <v>84</v>
      </c>
      <c r="F9">
        <v>0.67090000000000005</v>
      </c>
      <c r="G9" t="s">
        <v>88</v>
      </c>
    </row>
    <row r="10" spans="1:9" x14ac:dyDescent="0.2">
      <c r="A10" t="s">
        <v>81</v>
      </c>
    </row>
    <row r="11" spans="1:9" x14ac:dyDescent="0.2">
      <c r="A11" t="s">
        <v>86</v>
      </c>
      <c r="B11" t="s">
        <v>90</v>
      </c>
      <c r="C11" t="s">
        <v>91</v>
      </c>
      <c r="D11" t="s">
        <v>71</v>
      </c>
      <c r="E11" t="s">
        <v>92</v>
      </c>
      <c r="F11" t="s">
        <v>93</v>
      </c>
      <c r="G11" t="s">
        <v>94</v>
      </c>
      <c r="H11" t="s">
        <v>95</v>
      </c>
      <c r="I11" t="s">
        <v>96</v>
      </c>
    </row>
    <row r="12" spans="1:9" x14ac:dyDescent="0.2">
      <c r="B12">
        <v>456.2</v>
      </c>
      <c r="C12">
        <v>376</v>
      </c>
      <c r="D12">
        <v>80.2</v>
      </c>
      <c r="E12">
        <v>24.35</v>
      </c>
      <c r="F12">
        <v>10</v>
      </c>
      <c r="G12">
        <v>8</v>
      </c>
      <c r="H12">
        <v>4.6580000000000004</v>
      </c>
      <c r="I12">
        <v>21</v>
      </c>
    </row>
    <row r="13" spans="1:9" x14ac:dyDescent="0.2">
      <c r="A13" t="s">
        <v>89</v>
      </c>
      <c r="B13">
        <v>456.2</v>
      </c>
      <c r="C13">
        <v>399.8</v>
      </c>
      <c r="D13">
        <v>56.37</v>
      </c>
      <c r="E13">
        <v>26.51</v>
      </c>
      <c r="F13">
        <v>10</v>
      </c>
      <c r="G13">
        <v>6</v>
      </c>
      <c r="H13">
        <v>3.0070000000000001</v>
      </c>
      <c r="I13">
        <v>21</v>
      </c>
    </row>
    <row r="14" spans="1:9" x14ac:dyDescent="0.2">
      <c r="A14" t="s">
        <v>76</v>
      </c>
      <c r="B14">
        <v>376</v>
      </c>
      <c r="C14">
        <v>399.8</v>
      </c>
      <c r="D14">
        <v>-23.83</v>
      </c>
      <c r="E14">
        <v>27.72</v>
      </c>
      <c r="F14">
        <v>8</v>
      </c>
      <c r="G14">
        <v>6</v>
      </c>
      <c r="H14">
        <v>1.216</v>
      </c>
      <c r="I14">
        <v>21</v>
      </c>
    </row>
    <row r="15" spans="1:9" x14ac:dyDescent="0.2">
      <c r="A15" t="s">
        <v>81</v>
      </c>
    </row>
    <row r="16" spans="1:9" x14ac:dyDescent="0.2">
      <c r="A16" t="s">
        <v>86</v>
      </c>
    </row>
    <row r="17" spans="1:9" x14ac:dyDescent="0.2">
      <c r="B17">
        <v>1</v>
      </c>
    </row>
    <row r="18" spans="1:9" x14ac:dyDescent="0.2">
      <c r="A18" t="s">
        <v>97</v>
      </c>
      <c r="B18">
        <v>3</v>
      </c>
    </row>
    <row r="19" spans="1:9" x14ac:dyDescent="0.2">
      <c r="A19" t="s">
        <v>67</v>
      </c>
      <c r="B19">
        <v>0.05</v>
      </c>
    </row>
    <row r="20" spans="1:9" x14ac:dyDescent="0.2">
      <c r="A20" t="s">
        <v>68</v>
      </c>
    </row>
    <row r="21" spans="1:9" x14ac:dyDescent="0.2">
      <c r="A21" t="s">
        <v>69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</row>
    <row r="22" spans="1:9" x14ac:dyDescent="0.2">
      <c r="B22">
        <v>727.9</v>
      </c>
      <c r="C22" t="s">
        <v>99</v>
      </c>
      <c r="D22" t="s">
        <v>78</v>
      </c>
      <c r="E22" t="s">
        <v>100</v>
      </c>
      <c r="F22" t="s">
        <v>101</v>
      </c>
      <c r="G22" t="s">
        <v>102</v>
      </c>
    </row>
    <row r="23" spans="1:9" x14ac:dyDescent="0.2">
      <c r="A23" t="s">
        <v>70</v>
      </c>
      <c r="B23">
        <v>177.1</v>
      </c>
      <c r="C23" t="s">
        <v>104</v>
      </c>
      <c r="D23" t="s">
        <v>83</v>
      </c>
      <c r="E23" t="s">
        <v>84</v>
      </c>
      <c r="F23">
        <v>6.1699999999999998E-2</v>
      </c>
      <c r="G23" t="s">
        <v>105</v>
      </c>
    </row>
    <row r="24" spans="1:9" x14ac:dyDescent="0.2">
      <c r="A24" t="s">
        <v>98</v>
      </c>
      <c r="B24">
        <v>-550.79999999999995</v>
      </c>
      <c r="C24" t="s">
        <v>107</v>
      </c>
      <c r="D24" t="s">
        <v>78</v>
      </c>
      <c r="E24" t="s">
        <v>100</v>
      </c>
      <c r="F24" t="s">
        <v>101</v>
      </c>
      <c r="G24" t="s">
        <v>108</v>
      </c>
    </row>
    <row r="25" spans="1:9" x14ac:dyDescent="0.2">
      <c r="A25" t="s">
        <v>103</v>
      </c>
    </row>
    <row r="26" spans="1:9" x14ac:dyDescent="0.2">
      <c r="A26" t="s">
        <v>106</v>
      </c>
      <c r="B26" t="s">
        <v>90</v>
      </c>
      <c r="C26" t="s">
        <v>91</v>
      </c>
      <c r="D26" t="s">
        <v>71</v>
      </c>
      <c r="E26" t="s">
        <v>92</v>
      </c>
      <c r="F26" t="s">
        <v>93</v>
      </c>
      <c r="G26" t="s">
        <v>94</v>
      </c>
      <c r="H26" t="s">
        <v>95</v>
      </c>
      <c r="I26" t="s">
        <v>96</v>
      </c>
    </row>
    <row r="27" spans="1:9" x14ac:dyDescent="0.2">
      <c r="B27">
        <v>1339</v>
      </c>
      <c r="C27">
        <v>611</v>
      </c>
      <c r="D27">
        <v>727.9</v>
      </c>
      <c r="E27">
        <v>67.28</v>
      </c>
      <c r="F27">
        <v>10</v>
      </c>
      <c r="G27">
        <v>8</v>
      </c>
      <c r="H27">
        <v>15.3</v>
      </c>
      <c r="I27">
        <v>21</v>
      </c>
    </row>
    <row r="28" spans="1:9" x14ac:dyDescent="0.2">
      <c r="A28" t="s">
        <v>89</v>
      </c>
      <c r="B28">
        <v>1339</v>
      </c>
      <c r="C28">
        <v>1162</v>
      </c>
      <c r="D28">
        <v>177.1</v>
      </c>
      <c r="E28">
        <v>73.25</v>
      </c>
      <c r="F28">
        <v>10</v>
      </c>
      <c r="G28">
        <v>6</v>
      </c>
      <c r="H28">
        <v>3.419</v>
      </c>
      <c r="I28">
        <v>21</v>
      </c>
    </row>
    <row r="29" spans="1:9" x14ac:dyDescent="0.2">
      <c r="A29" t="s">
        <v>98</v>
      </c>
      <c r="B29">
        <v>611</v>
      </c>
      <c r="C29">
        <v>1162</v>
      </c>
      <c r="D29">
        <v>-550.79999999999995</v>
      </c>
      <c r="E29">
        <v>76.61</v>
      </c>
      <c r="F29">
        <v>8</v>
      </c>
      <c r="G29">
        <v>6</v>
      </c>
      <c r="H29">
        <v>10.17</v>
      </c>
      <c r="I29">
        <v>21</v>
      </c>
    </row>
    <row r="30" spans="1:9" x14ac:dyDescent="0.2">
      <c r="A30" t="s">
        <v>103</v>
      </c>
    </row>
    <row r="31" spans="1:9" x14ac:dyDescent="0.2">
      <c r="A31" t="s">
        <v>106</v>
      </c>
    </row>
    <row r="32" spans="1:9" x14ac:dyDescent="0.2">
      <c r="B32">
        <v>1</v>
      </c>
    </row>
    <row r="33" spans="1:9" x14ac:dyDescent="0.2">
      <c r="A33" t="s">
        <v>109</v>
      </c>
      <c r="B33">
        <v>3</v>
      </c>
    </row>
    <row r="34" spans="1:9" x14ac:dyDescent="0.2">
      <c r="A34" t="s">
        <v>67</v>
      </c>
      <c r="B34">
        <v>0.05</v>
      </c>
    </row>
    <row r="35" spans="1:9" x14ac:dyDescent="0.2">
      <c r="A35" t="s">
        <v>68</v>
      </c>
    </row>
    <row r="36" spans="1:9" x14ac:dyDescent="0.2">
      <c r="A36" t="s">
        <v>69</v>
      </c>
      <c r="B36" t="s">
        <v>71</v>
      </c>
      <c r="C36" t="s">
        <v>72</v>
      </c>
      <c r="D36" t="s">
        <v>73</v>
      </c>
      <c r="E36" t="s">
        <v>74</v>
      </c>
      <c r="F36" t="s">
        <v>75</v>
      </c>
    </row>
    <row r="37" spans="1:9" x14ac:dyDescent="0.2">
      <c r="B37">
        <v>808.1</v>
      </c>
      <c r="C37" t="s">
        <v>111</v>
      </c>
      <c r="D37" t="s">
        <v>78</v>
      </c>
      <c r="E37" t="s">
        <v>100</v>
      </c>
      <c r="F37" t="s">
        <v>101</v>
      </c>
      <c r="G37" t="s">
        <v>112</v>
      </c>
    </row>
    <row r="38" spans="1:9" x14ac:dyDescent="0.2">
      <c r="A38" t="s">
        <v>70</v>
      </c>
      <c r="B38">
        <v>233.4</v>
      </c>
      <c r="C38" t="s">
        <v>114</v>
      </c>
      <c r="D38" t="s">
        <v>78</v>
      </c>
      <c r="E38" t="s">
        <v>115</v>
      </c>
      <c r="F38">
        <v>2.81E-2</v>
      </c>
      <c r="G38" t="s">
        <v>116</v>
      </c>
    </row>
    <row r="39" spans="1:9" x14ac:dyDescent="0.2">
      <c r="A39" t="s">
        <v>110</v>
      </c>
      <c r="B39">
        <v>-574.70000000000005</v>
      </c>
      <c r="C39" t="s">
        <v>118</v>
      </c>
      <c r="D39" t="s">
        <v>78</v>
      </c>
      <c r="E39" t="s">
        <v>100</v>
      </c>
      <c r="F39" t="s">
        <v>101</v>
      </c>
      <c r="G39" t="s">
        <v>119</v>
      </c>
    </row>
    <row r="40" spans="1:9" x14ac:dyDescent="0.2">
      <c r="A40" t="s">
        <v>113</v>
      </c>
    </row>
    <row r="41" spans="1:9" x14ac:dyDescent="0.2">
      <c r="A41" t="s">
        <v>117</v>
      </c>
      <c r="B41" t="s">
        <v>90</v>
      </c>
      <c r="C41" t="s">
        <v>91</v>
      </c>
      <c r="D41" t="s">
        <v>71</v>
      </c>
      <c r="E41" t="s">
        <v>92</v>
      </c>
      <c r="F41" t="s">
        <v>93</v>
      </c>
      <c r="G41" t="s">
        <v>94</v>
      </c>
      <c r="H41" t="s">
        <v>95</v>
      </c>
      <c r="I41" t="s">
        <v>96</v>
      </c>
    </row>
    <row r="42" spans="1:9" x14ac:dyDescent="0.2">
      <c r="B42">
        <v>1795</v>
      </c>
      <c r="C42">
        <v>987</v>
      </c>
      <c r="D42">
        <v>808.1</v>
      </c>
      <c r="E42">
        <v>76.739999999999995</v>
      </c>
      <c r="F42">
        <v>10</v>
      </c>
      <c r="G42">
        <v>8</v>
      </c>
      <c r="H42">
        <v>14.89</v>
      </c>
      <c r="I42">
        <v>21</v>
      </c>
    </row>
    <row r="43" spans="1:9" x14ac:dyDescent="0.2">
      <c r="A43" t="s">
        <v>89</v>
      </c>
      <c r="B43">
        <v>1795</v>
      </c>
      <c r="C43">
        <v>1562</v>
      </c>
      <c r="D43">
        <v>233.4</v>
      </c>
      <c r="E43">
        <v>83.54</v>
      </c>
      <c r="F43">
        <v>10</v>
      </c>
      <c r="G43">
        <v>6</v>
      </c>
      <c r="H43">
        <v>3.952</v>
      </c>
      <c r="I43">
        <v>21</v>
      </c>
    </row>
    <row r="44" spans="1:9" x14ac:dyDescent="0.2">
      <c r="A44" t="s">
        <v>110</v>
      </c>
      <c r="B44">
        <v>987</v>
      </c>
      <c r="C44">
        <v>1562</v>
      </c>
      <c r="D44">
        <v>-574.70000000000005</v>
      </c>
      <c r="E44">
        <v>87.37</v>
      </c>
      <c r="F44">
        <v>8</v>
      </c>
      <c r="G44">
        <v>6</v>
      </c>
      <c r="H44">
        <v>9.3019999999999996</v>
      </c>
      <c r="I44">
        <v>21</v>
      </c>
    </row>
    <row r="45" spans="1:9" x14ac:dyDescent="0.2">
      <c r="A45" t="s">
        <v>113</v>
      </c>
    </row>
    <row r="46" spans="1:9" x14ac:dyDescent="0.2">
      <c r="A4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Fgfr3 source data</vt:lpstr>
      <vt:lpstr>Tgfbr1 source data</vt:lpstr>
      <vt:lpstr>Tgfbr1 analysis</vt:lpstr>
      <vt:lpstr>'Tgfbr1 analysis'!Ordinary_one_way_ANOVA_of_SB505124_HC_counts</vt:lpstr>
      <vt:lpstr>'Tgfbr1 analysis'!Ordinary_one_way_ANOVA_of_SB505124_IHC_counts</vt:lpstr>
      <vt:lpstr>'Tgfbr1 analysis'!Ordinary_one_way_ANOVA_of_SB505124_OHC_counts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Kelley, Matt (NIH/NIDCD) [E]</dc:creator>
  <cp:lastModifiedBy>Microsoft Office User</cp:lastModifiedBy>
  <dcterms:created xsi:type="dcterms:W3CDTF">2019-03-18T17:48:49Z</dcterms:created>
  <dcterms:modified xsi:type="dcterms:W3CDTF">2020-03-11T12:44:49Z</dcterms:modified>
</cp:coreProperties>
</file>