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210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taima352/Desktop/Editorial requests/FINAL files/"/>
    </mc:Choice>
  </mc:AlternateContent>
  <xr:revisionPtr revIDLastSave="0" documentId="13_ncr:1_{861BFB85-5767-9C4A-8C3E-FDDFBB637D0A}" xr6:coauthVersionLast="36" xr6:coauthVersionMax="36" xr10:uidLastSave="{00000000-0000-0000-0000-000000000000}"/>
  <bookViews>
    <workbookView xWindow="18560" yWindow="11420" windowWidth="28800" windowHeight="14260" xr2:uid="{61DA3376-924E-0945-96DE-151650D29EE3}"/>
  </bookViews>
  <sheets>
    <sheet name="Figure 2" sheetId="1" r:id="rId1"/>
    <sheet name="Figure 3" sheetId="2" r:id="rId2"/>
    <sheet name="Figure 4" sheetId="3" r:id="rId3"/>
    <sheet name="Figure 5" sheetId="4" r:id="rId4"/>
    <sheet name="Supp Figure 2" sheetId="8" r:id="rId5"/>
    <sheet name="Supp Figure 4" sheetId="9" r:id="rId6"/>
    <sheet name="Supp Figure 5" sheetId="11" r:id="rId7"/>
    <sheet name="Supp Figure 6" sheetId="5" r:id="rId8"/>
    <sheet name="Supp Figure 7" sheetId="10" r:id="rId9"/>
    <sheet name="Supp Figure 8" sheetId="6" r:id="rId10"/>
    <sheet name="Supp Figure 9" sheetId="7" r:id="rId11"/>
  </sheet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78" i="9" l="1"/>
  <c r="H78" i="9" s="1"/>
  <c r="I78" i="9" s="1"/>
  <c r="G77" i="9"/>
  <c r="H77" i="9" s="1"/>
  <c r="I77" i="9" s="1"/>
  <c r="G76" i="9"/>
  <c r="H76" i="9" s="1"/>
  <c r="I76" i="9" s="1"/>
  <c r="G75" i="9"/>
  <c r="H75" i="9" s="1"/>
  <c r="I75" i="9" s="1"/>
  <c r="G74" i="9"/>
  <c r="H74" i="9" s="1"/>
  <c r="I74" i="9" s="1"/>
  <c r="G73" i="9"/>
  <c r="H73" i="9" s="1"/>
  <c r="I73" i="9" s="1"/>
  <c r="G72" i="9"/>
  <c r="H72" i="9" s="1"/>
  <c r="I72" i="9" s="1"/>
  <c r="G71" i="9"/>
  <c r="H71" i="9" s="1"/>
  <c r="I71" i="9" s="1"/>
  <c r="G70" i="9"/>
  <c r="H70" i="9" s="1"/>
  <c r="I70" i="9" s="1"/>
  <c r="G69" i="9"/>
  <c r="H69" i="9" s="1"/>
  <c r="I69" i="9" s="1"/>
  <c r="G68" i="9"/>
  <c r="H68" i="9" s="1"/>
  <c r="I68" i="9" s="1"/>
  <c r="G67" i="9"/>
  <c r="H67" i="9" s="1"/>
  <c r="I67" i="9" s="1"/>
  <c r="G66" i="9"/>
  <c r="H66" i="9" s="1"/>
  <c r="I66" i="9" s="1"/>
  <c r="G65" i="9"/>
  <c r="H65" i="9" s="1"/>
  <c r="I65" i="9" s="1"/>
  <c r="G64" i="9"/>
  <c r="H64" i="9" s="1"/>
  <c r="I64" i="9" s="1"/>
  <c r="G63" i="9"/>
  <c r="H63" i="9" s="1"/>
  <c r="I63" i="9" s="1"/>
  <c r="G62" i="9"/>
  <c r="H62" i="9" s="1"/>
  <c r="I62" i="9" s="1"/>
  <c r="G61" i="9"/>
  <c r="H61" i="9" s="1"/>
  <c r="I61" i="9" s="1"/>
  <c r="G60" i="9"/>
  <c r="H60" i="9" s="1"/>
  <c r="I60" i="9" s="1"/>
  <c r="G59" i="9"/>
  <c r="H59" i="9" s="1"/>
  <c r="I59" i="9" s="1"/>
  <c r="G58" i="9"/>
  <c r="H58" i="9" s="1"/>
  <c r="I58" i="9" s="1"/>
  <c r="J18" i="11" l="1"/>
  <c r="H18" i="11"/>
  <c r="J17" i="11"/>
  <c r="H17" i="11"/>
  <c r="J16" i="11"/>
  <c r="H16" i="11"/>
  <c r="J15" i="11"/>
  <c r="H15" i="11"/>
  <c r="J14" i="11"/>
  <c r="H14" i="11"/>
  <c r="J13" i="11"/>
  <c r="H13" i="11"/>
  <c r="J12" i="11"/>
  <c r="H12" i="11"/>
  <c r="J11" i="11"/>
  <c r="H11" i="11"/>
  <c r="J10" i="11"/>
  <c r="H10" i="11"/>
  <c r="J9" i="11"/>
  <c r="H9" i="11"/>
  <c r="J8" i="11"/>
  <c r="H8" i="11"/>
  <c r="J7" i="11"/>
  <c r="H7" i="11"/>
  <c r="G6" i="11"/>
  <c r="J6" i="11" s="1"/>
  <c r="G5" i="11"/>
  <c r="H5" i="11" s="1"/>
  <c r="J4" i="11"/>
  <c r="H4" i="11"/>
  <c r="J5" i="11" l="1"/>
  <c r="H6" i="11"/>
  <c r="F11" i="2" l="1"/>
  <c r="G11" i="2" s="1"/>
  <c r="H11" i="2" s="1"/>
  <c r="F10" i="2"/>
  <c r="G10" i="2" s="1"/>
  <c r="H10" i="2" s="1"/>
  <c r="F9" i="2"/>
  <c r="G9" i="2" s="1"/>
  <c r="H9" i="2" s="1"/>
  <c r="F8" i="2"/>
  <c r="G8" i="2" s="1"/>
  <c r="H8" i="2" s="1"/>
  <c r="F7" i="2"/>
  <c r="G7" i="2" s="1"/>
  <c r="H7" i="2" s="1"/>
  <c r="F6" i="2"/>
  <c r="G6" i="2" s="1"/>
  <c r="H6" i="2" s="1"/>
  <c r="F5" i="2"/>
  <c r="G5" i="2" s="1"/>
  <c r="H5" i="2" s="1"/>
  <c r="F4" i="2"/>
  <c r="G4" i="2" s="1"/>
  <c r="H4" i="2" s="1"/>
  <c r="F3" i="2"/>
  <c r="G3" i="2" s="1"/>
  <c r="H3" i="2" s="1"/>
  <c r="G189" i="4" l="1"/>
  <c r="H189" i="4" s="1"/>
  <c r="I189" i="4" s="1"/>
  <c r="G188" i="4"/>
  <c r="H188" i="4" s="1"/>
  <c r="I188" i="4" s="1"/>
  <c r="G187" i="4"/>
  <c r="H187" i="4" s="1"/>
  <c r="I187" i="4" s="1"/>
  <c r="G186" i="4"/>
  <c r="H186" i="4" s="1"/>
  <c r="I186" i="4" s="1"/>
  <c r="G185" i="4"/>
  <c r="H185" i="4" s="1"/>
  <c r="I185" i="4" s="1"/>
  <c r="G184" i="4"/>
  <c r="H184" i="4" s="1"/>
  <c r="I184" i="4" s="1"/>
  <c r="G183" i="4"/>
  <c r="H183" i="4" s="1"/>
  <c r="I183" i="4" s="1"/>
  <c r="E182" i="4"/>
  <c r="G182" i="4" s="1"/>
  <c r="H182" i="4" s="1"/>
  <c r="I182" i="4" s="1"/>
  <c r="G181" i="4"/>
  <c r="H181" i="4" s="1"/>
  <c r="I181" i="4" s="1"/>
  <c r="E180" i="4"/>
  <c r="G179" i="4"/>
  <c r="H179" i="4" s="1"/>
  <c r="I179" i="4" s="1"/>
  <c r="G178" i="4"/>
  <c r="H178" i="4" s="1"/>
  <c r="I178" i="4" s="1"/>
  <c r="G177" i="4"/>
  <c r="H177" i="4" s="1"/>
  <c r="I177" i="4" s="1"/>
  <c r="G176" i="4"/>
  <c r="H176" i="4" s="1"/>
  <c r="I176" i="4" s="1"/>
  <c r="G175" i="4"/>
  <c r="H175" i="4" s="1"/>
  <c r="I175" i="4" s="1"/>
  <c r="G174" i="4"/>
  <c r="H174" i="4" s="1"/>
  <c r="I174" i="4" s="1"/>
  <c r="G173" i="4"/>
  <c r="H173" i="4" s="1"/>
  <c r="I173" i="4" s="1"/>
  <c r="G172" i="4"/>
  <c r="H172" i="4" s="1"/>
  <c r="I172" i="4" s="1"/>
  <c r="G171" i="4"/>
  <c r="H171" i="4" s="1"/>
  <c r="I171" i="4" s="1"/>
  <c r="G170" i="4"/>
  <c r="H170" i="4" s="1"/>
  <c r="I170" i="4" s="1"/>
  <c r="G169" i="4"/>
  <c r="H169" i="4" s="1"/>
  <c r="I169" i="4" s="1"/>
  <c r="G168" i="4"/>
  <c r="H168" i="4" s="1"/>
  <c r="I168" i="4" s="1"/>
  <c r="G167" i="4"/>
  <c r="H167" i="4" s="1"/>
  <c r="I167" i="4" s="1"/>
  <c r="G166" i="4"/>
  <c r="H166" i="4" s="1"/>
  <c r="I166" i="4" s="1"/>
  <c r="G165" i="4"/>
  <c r="H165" i="4" s="1"/>
  <c r="I165" i="4" s="1"/>
  <c r="G164" i="4"/>
  <c r="H164" i="4" s="1"/>
  <c r="I164" i="4" s="1"/>
  <c r="G163" i="4"/>
  <c r="H163" i="4" s="1"/>
  <c r="I163" i="4" s="1"/>
  <c r="G162" i="4"/>
  <c r="H162" i="4" s="1"/>
  <c r="I162" i="4" s="1"/>
  <c r="G161" i="4"/>
  <c r="H161" i="4" s="1"/>
  <c r="I161" i="4" s="1"/>
  <c r="G160" i="4"/>
  <c r="H160" i="4" s="1"/>
  <c r="I160" i="4" s="1"/>
  <c r="G159" i="4"/>
  <c r="H159" i="4" s="1"/>
  <c r="I159" i="4" s="1"/>
  <c r="G158" i="4"/>
  <c r="H158" i="4" s="1"/>
  <c r="I158" i="4" s="1"/>
  <c r="G157" i="4"/>
  <c r="H157" i="4" s="1"/>
  <c r="I157" i="4" s="1"/>
  <c r="G156" i="4"/>
  <c r="H156" i="4" s="1"/>
  <c r="I156" i="4" s="1"/>
  <c r="G155" i="4"/>
  <c r="H155" i="4" s="1"/>
  <c r="I155" i="4" s="1"/>
  <c r="G154" i="4"/>
  <c r="H154" i="4" s="1"/>
  <c r="I154" i="4" s="1"/>
  <c r="G153" i="4"/>
  <c r="H153" i="4" s="1"/>
  <c r="I153" i="4" s="1"/>
  <c r="G152" i="4"/>
  <c r="H152" i="4" s="1"/>
  <c r="I152" i="4" s="1"/>
  <c r="G151" i="4"/>
  <c r="H151" i="4" s="1"/>
  <c r="I151" i="4" s="1"/>
  <c r="G150" i="4"/>
  <c r="H150" i="4" s="1"/>
  <c r="I150" i="4" s="1"/>
  <c r="G149" i="4"/>
  <c r="H149" i="4" s="1"/>
  <c r="I149" i="4" s="1"/>
  <c r="G148" i="4"/>
  <c r="H148" i="4" s="1"/>
  <c r="I148" i="4" s="1"/>
  <c r="G147" i="4"/>
  <c r="H147" i="4" s="1"/>
  <c r="I147" i="4" s="1"/>
  <c r="G146" i="4"/>
  <c r="H146" i="4" s="1"/>
  <c r="I146" i="4" s="1"/>
  <c r="G145" i="4"/>
  <c r="H145" i="4" s="1"/>
  <c r="I145" i="4" s="1"/>
  <c r="G144" i="4"/>
  <c r="H144" i="4" s="1"/>
  <c r="I144" i="4" s="1"/>
  <c r="G143" i="4"/>
  <c r="H143" i="4" s="1"/>
  <c r="I143" i="4" s="1"/>
  <c r="G142" i="4"/>
  <c r="H142" i="4" s="1"/>
  <c r="I142" i="4" s="1"/>
  <c r="G141" i="4"/>
  <c r="H141" i="4" s="1"/>
  <c r="I141" i="4" s="1"/>
  <c r="G140" i="4"/>
  <c r="H140" i="4" s="1"/>
  <c r="I140" i="4" s="1"/>
  <c r="G139" i="4"/>
  <c r="H139" i="4" s="1"/>
  <c r="I139" i="4" s="1"/>
  <c r="G138" i="4"/>
  <c r="H138" i="4" s="1"/>
  <c r="I138" i="4" s="1"/>
  <c r="G137" i="4"/>
  <c r="H137" i="4" s="1"/>
  <c r="I137" i="4" s="1"/>
  <c r="G136" i="4"/>
  <c r="H136" i="4" s="1"/>
  <c r="I136" i="4" s="1"/>
  <c r="G135" i="4"/>
  <c r="H135" i="4" s="1"/>
  <c r="I135" i="4" s="1"/>
  <c r="G134" i="4"/>
  <c r="H134" i="4" s="1"/>
  <c r="I134" i="4" s="1"/>
  <c r="G133" i="4"/>
  <c r="H133" i="4" s="1"/>
  <c r="I133" i="4" s="1"/>
  <c r="G132" i="4"/>
  <c r="H132" i="4" s="1"/>
  <c r="I132" i="4" s="1"/>
  <c r="G131" i="4"/>
  <c r="H131" i="4" s="1"/>
  <c r="I131" i="4" s="1"/>
  <c r="G130" i="4"/>
  <c r="H130" i="4" s="1"/>
  <c r="I130" i="4" s="1"/>
  <c r="G129" i="4"/>
  <c r="H129" i="4" s="1"/>
  <c r="I129" i="4" s="1"/>
  <c r="G128" i="4"/>
  <c r="H128" i="4" s="1"/>
  <c r="I128" i="4" s="1"/>
  <c r="G127" i="4"/>
  <c r="H127" i="4" s="1"/>
  <c r="I127" i="4" s="1"/>
  <c r="G126" i="4"/>
  <c r="H126" i="4" s="1"/>
  <c r="I126" i="4" s="1"/>
  <c r="G125" i="4"/>
  <c r="H125" i="4" s="1"/>
  <c r="I125" i="4" s="1"/>
  <c r="G124" i="4"/>
  <c r="H124" i="4" s="1"/>
  <c r="I124" i="4" s="1"/>
  <c r="G123" i="4"/>
  <c r="H123" i="4" s="1"/>
  <c r="I123" i="4" s="1"/>
  <c r="G122" i="4"/>
  <c r="H122" i="4" s="1"/>
  <c r="I122" i="4" s="1"/>
  <c r="G121" i="4"/>
  <c r="H121" i="4" s="1"/>
  <c r="I121" i="4" s="1"/>
  <c r="G180" i="4" l="1"/>
  <c r="H180" i="4" s="1"/>
  <c r="I180" i="4" s="1"/>
  <c r="E69" i="4" l="1"/>
  <c r="F69" i="4"/>
  <c r="F52" i="4"/>
  <c r="E52" i="4"/>
  <c r="F38" i="4"/>
  <c r="E38" i="4"/>
  <c r="F25" i="4"/>
  <c r="E25" i="4"/>
</calcChain>
</file>

<file path=xl/sharedStrings.xml><?xml version="1.0" encoding="utf-8"?>
<sst xmlns="http://schemas.openxmlformats.org/spreadsheetml/2006/main" count="391" uniqueCount="208">
  <si>
    <t>n=3 embryos</t>
  </si>
  <si>
    <t>Cervical</t>
  </si>
  <si>
    <t>Thoracic</t>
  </si>
  <si>
    <t>Lumbar</t>
  </si>
  <si>
    <t>Sacral</t>
  </si>
  <si>
    <t>Number of macrocystic lesions</t>
  </si>
  <si>
    <t>VEGFR3 staining intensity</t>
  </si>
  <si>
    <t>Ctrl: n=4 mice</t>
  </si>
  <si>
    <t>LSL-Pik3ca-H1047R: n=5 mice</t>
  </si>
  <si>
    <t>Ctrl: n=6 mice</t>
  </si>
  <si>
    <t>LSL-Pik3ca-H1047R: n=11 mice</t>
  </si>
  <si>
    <t>% Macrophages (of CD45+ cells)</t>
  </si>
  <si>
    <t>Figure 4b</t>
  </si>
  <si>
    <t>pAkt (Ser473) relative level</t>
  </si>
  <si>
    <t>n=3 independent experiments</t>
  </si>
  <si>
    <t>Ctrl exp 1</t>
  </si>
  <si>
    <t>Ctrl exp 2</t>
  </si>
  <si>
    <t>Ctrl exp 3</t>
  </si>
  <si>
    <t>H1047R exp 1</t>
  </si>
  <si>
    <t>H1047R exp 2</t>
  </si>
  <si>
    <t>H1047R exp 3</t>
  </si>
  <si>
    <t>Figure 5d</t>
  </si>
  <si>
    <t>%KI67+ LEC</t>
  </si>
  <si>
    <t>Ctrl (5 w): n= 4 mice</t>
  </si>
  <si>
    <t>AAV-CTRL + DMSO: n=5 mice</t>
  </si>
  <si>
    <t>AAV-CTRL + Rapa: n=4 mice</t>
  </si>
  <si>
    <t>AAV-sR3 + Rapa: n=4 mice</t>
  </si>
  <si>
    <t>Figure 5c</t>
  </si>
  <si>
    <t>AAV-sR3</t>
  </si>
  <si>
    <t>n (ears)</t>
  </si>
  <si>
    <t>n (mice)</t>
  </si>
  <si>
    <t>Mouse ID</t>
  </si>
  <si>
    <t>4 weeks</t>
  </si>
  <si>
    <t>-</t>
  </si>
  <si>
    <t>n=6</t>
  </si>
  <si>
    <t>n=3</t>
  </si>
  <si>
    <t>+</t>
  </si>
  <si>
    <t>n=10</t>
  </si>
  <si>
    <t>n=5</t>
  </si>
  <si>
    <t>5 weeks</t>
  </si>
  <si>
    <t>n=8</t>
  </si>
  <si>
    <t>n=4</t>
  </si>
  <si>
    <t>n=12</t>
  </si>
  <si>
    <t>6 weeks</t>
  </si>
  <si>
    <t>n=13</t>
  </si>
  <si>
    <t>n=7</t>
  </si>
  <si>
    <t>8 weeks</t>
  </si>
  <si>
    <t>n=2</t>
  </si>
  <si>
    <t>4-OHT</t>
  </si>
  <si>
    <t>BP/mm2</t>
  </si>
  <si>
    <t>Lymphatic vessel branch points (BP)/mm2</t>
  </si>
  <si>
    <t>Stage</t>
  </si>
  <si>
    <t>1-2 ears/ mouse used for analysis</t>
  </si>
  <si>
    <t>1 ear/ mouse used for analysis</t>
  </si>
  <si>
    <t>Ctrl: n= 4 mice</t>
  </si>
  <si>
    <t>LSL-Pik3ca-H1047R: n=4mice</t>
  </si>
  <si>
    <t>%LEC of all EC</t>
  </si>
  <si>
    <t>Supplementary Figure 4e</t>
  </si>
  <si>
    <t>KI-Pik3ca-H1047R: n=6 mice</t>
  </si>
  <si>
    <t>Ctrl: n=5 mice</t>
  </si>
  <si>
    <t>Ctrl: n= 6 mice</t>
  </si>
  <si>
    <t>LSL-Pik3ca-H1047R: n=8 mice</t>
  </si>
  <si>
    <t>2 independent experiments (black/blue)</t>
  </si>
  <si>
    <t>1 experiment</t>
  </si>
  <si>
    <t>Ctrl (5 w)</t>
  </si>
  <si>
    <t>4OHT (5 w)</t>
  </si>
  <si>
    <t>AAV-CTRL + DMSO</t>
  </si>
  <si>
    <t>AAV-CTRL + Rapa</t>
  </si>
  <si>
    <t>AAV-sR3 + DMSO</t>
  </si>
  <si>
    <t>AAV-sR3 + Rapa</t>
  </si>
  <si>
    <t>time (hours)</t>
  </si>
  <si>
    <t>Analysis</t>
  </si>
  <si>
    <t>Treatment</t>
  </si>
  <si>
    <t>Branch points/mm2</t>
  </si>
  <si>
    <t>Control</t>
  </si>
  <si>
    <t>DMSO</t>
  </si>
  <si>
    <t>Rapamycin</t>
  </si>
  <si>
    <t>Supplementary Figure 6c</t>
  </si>
  <si>
    <t>n=1</t>
  </si>
  <si>
    <t>EMCN+ vessel area</t>
  </si>
  <si>
    <t>4-OHT + sR3</t>
  </si>
  <si>
    <t>Pik3ca-H1047R</t>
  </si>
  <si>
    <t xml:space="preserve">4-OHT </t>
  </si>
  <si>
    <t>WT (n=7)</t>
  </si>
  <si>
    <t>MUT  (n=5)</t>
  </si>
  <si>
    <t>Figure 2c</t>
  </si>
  <si>
    <t>1 representative experiment (of 2 indepenent experiments)</t>
  </si>
  <si>
    <t>*</t>
  </si>
  <si>
    <t>*These samples were excluded after IF staining of the other ear showed poor/no induction of lymphatic overgrowth phenotype</t>
  </si>
  <si>
    <t xml:space="preserve"> independent experiments (red/green/blue)</t>
  </si>
  <si>
    <t>independent experiments indicated in different colours</t>
  </si>
  <si>
    <r>
      <t>n=</t>
    </r>
    <r>
      <rPr>
        <sz val="12"/>
        <color theme="1"/>
        <rFont val="Calibri"/>
        <family val="2"/>
        <scheme val="minor"/>
      </rPr>
      <t>8</t>
    </r>
  </si>
  <si>
    <r>
      <t>n=</t>
    </r>
    <r>
      <rPr>
        <sz val="12"/>
        <color theme="1"/>
        <rFont val="Calibri"/>
        <family val="2"/>
        <scheme val="minor"/>
      </rPr>
      <t>14</t>
    </r>
  </si>
  <si>
    <r>
      <t>n=</t>
    </r>
    <r>
      <rPr>
        <sz val="12"/>
        <color theme="1"/>
        <rFont val="Calibri"/>
        <family val="2"/>
        <scheme val="minor"/>
      </rPr>
      <t>9</t>
    </r>
  </si>
  <si>
    <t>3 independent experiments</t>
  </si>
  <si>
    <t>VEGF-C 15'</t>
  </si>
  <si>
    <t>VEGF-C 30'</t>
  </si>
  <si>
    <t>0'</t>
  </si>
  <si>
    <t>Figure 4g</t>
  </si>
  <si>
    <t xml:space="preserve">Figure 4d </t>
  </si>
  <si>
    <t>3 weeks</t>
  </si>
  <si>
    <t>7 weeks</t>
  </si>
  <si>
    <t>8  weeks</t>
  </si>
  <si>
    <t>Lymphatic branching</t>
  </si>
  <si>
    <t xml:space="preserve"> 2 independent experiments (green/blue)</t>
  </si>
  <si>
    <t>Supplementary Figure 4d</t>
  </si>
  <si>
    <t>Supplementary Figure 4g</t>
  </si>
  <si>
    <t>Supplementary Figure 5b</t>
  </si>
  <si>
    <t>Figure 3b</t>
  </si>
  <si>
    <t>Figure 3f</t>
  </si>
  <si>
    <t>Figure 3h</t>
  </si>
  <si>
    <t>spiky sprouts</t>
  </si>
  <si>
    <t>blunt sprouts</t>
  </si>
  <si>
    <t>total</t>
  </si>
  <si>
    <t>spiky sprouts%</t>
  </si>
  <si>
    <t>blunt sprouts%</t>
  </si>
  <si>
    <t>wt</t>
  </si>
  <si>
    <t>mutant</t>
  </si>
  <si>
    <t>ctrl AAV+Rapamycin</t>
  </si>
  <si>
    <t>R3Ig+DMSO</t>
  </si>
  <si>
    <t>R3Ig+Rapa</t>
  </si>
  <si>
    <t>Figure 5f</t>
  </si>
  <si>
    <t>WT (n=3)</t>
  </si>
  <si>
    <t>MUT (n=6)</t>
  </si>
  <si>
    <t>6.5wk</t>
  </si>
  <si>
    <t xml:space="preserve"> 5wks</t>
  </si>
  <si>
    <t>WT (n=4)</t>
  </si>
  <si>
    <t>MUT (n=4)</t>
  </si>
  <si>
    <t>Branches/mm2</t>
  </si>
  <si>
    <t xml:space="preserve"> Embryo 1</t>
  </si>
  <si>
    <t xml:space="preserve"> Embryo 2</t>
  </si>
  <si>
    <t xml:space="preserve"> Embryo 3</t>
  </si>
  <si>
    <t xml:space="preserve"> Embryo 4</t>
  </si>
  <si>
    <t>Treated ear</t>
  </si>
  <si>
    <t>4-OHT (topical one ear) at 3 weeks - analysis 5 weeks</t>
  </si>
  <si>
    <t>43.91</t>
  </si>
  <si>
    <t>68.56</t>
  </si>
  <si>
    <t>67.38</t>
  </si>
  <si>
    <t>74.96</t>
  </si>
  <si>
    <t>71.05</t>
  </si>
  <si>
    <t>74.81</t>
  </si>
  <si>
    <t>68.96</t>
  </si>
  <si>
    <t>80.02</t>
  </si>
  <si>
    <t>Untreatedl ear</t>
  </si>
  <si>
    <t>Supplementary Figure 4h</t>
  </si>
  <si>
    <t>PROX1-</t>
  </si>
  <si>
    <t>%PROX1+</t>
  </si>
  <si>
    <t>VEcad+</t>
  </si>
  <si>
    <t>%VEcad+</t>
  </si>
  <si>
    <t>Supplementary Figure 5a</t>
  </si>
  <si>
    <t>replicate 1</t>
  </si>
  <si>
    <t>replicate 2</t>
  </si>
  <si>
    <t>replicate 3</t>
  </si>
  <si>
    <t>replicate 4</t>
  </si>
  <si>
    <t>replicate 5</t>
  </si>
  <si>
    <t>replicate 6</t>
  </si>
  <si>
    <t>replicate 7</t>
  </si>
  <si>
    <t>replicate 8</t>
  </si>
  <si>
    <t>replicate 9</t>
  </si>
  <si>
    <t>replicate 10</t>
  </si>
  <si>
    <t>replicate 11</t>
  </si>
  <si>
    <t>replicate 12</t>
  </si>
  <si>
    <t>batch 1 (n=3)</t>
  </si>
  <si>
    <t>batch 2 (n=12)</t>
  </si>
  <si>
    <t>wt_no Vc (n=7)</t>
  </si>
  <si>
    <t>mut_no Vc (n=5)</t>
  </si>
  <si>
    <t>wt_Vc (n=5)</t>
  </si>
  <si>
    <t>mut_Vc (n=5)</t>
  </si>
  <si>
    <t>Area under the curve (arbitrary unit)</t>
  </si>
  <si>
    <t>Supplementary Figure 6e</t>
  </si>
  <si>
    <t>Supplementary Figure 6b</t>
  </si>
  <si>
    <t>Supplementary Figure 7b</t>
  </si>
  <si>
    <t>wt H</t>
  </si>
  <si>
    <t>mut H</t>
  </si>
  <si>
    <t>wt L</t>
  </si>
  <si>
    <t>mut L</t>
  </si>
  <si>
    <t>Vegfr3</t>
  </si>
  <si>
    <t>Vegfr2</t>
  </si>
  <si>
    <t>branch points (/mm2)</t>
  </si>
  <si>
    <t>Supplementary Figure 8c</t>
  </si>
  <si>
    <t>Supplementary Figure 8d</t>
  </si>
  <si>
    <t>Supplementary Figure 9c</t>
  </si>
  <si>
    <t>Supplementary Figure 9f</t>
  </si>
  <si>
    <t>2 ears/ mouse used for analysis</t>
  </si>
  <si>
    <t>wt (n=4)</t>
  </si>
  <si>
    <t xml:space="preserve">ctrl AAV + VEGFC (n=6) </t>
  </si>
  <si>
    <t>AAV-sR3+VEGFC (n=6)</t>
  </si>
  <si>
    <t>2 ears/ mouse used for analysis (n - ear number)</t>
  </si>
  <si>
    <t>Supplementary Figure 2e</t>
  </si>
  <si>
    <t>Fig 4g</t>
  </si>
  <si>
    <t>Fig 4e</t>
  </si>
  <si>
    <t>Also used in</t>
  </si>
  <si>
    <t>Both ears analysed</t>
  </si>
  <si>
    <t>5 independent experiments</t>
  </si>
  <si>
    <t>1-2 ear/ mouse used for analysis</t>
  </si>
  <si>
    <t>Figure 3g</t>
  </si>
  <si>
    <t>Red box indicates the portions of blots presented in the figure</t>
  </si>
  <si>
    <t>Supplementary Figure 6f</t>
  </si>
  <si>
    <t>Supplementary Figure 7a</t>
  </si>
  <si>
    <t>Figure 3i</t>
  </si>
  <si>
    <t>Supplementary Figure 4f</t>
  </si>
  <si>
    <t>Fig 5c</t>
  </si>
  <si>
    <t>AAV-sR3 + DMSO: n=5 mice</t>
  </si>
  <si>
    <t>Red boxes indicate the portions of blots presented in the figure</t>
  </si>
  <si>
    <t>embryos from independent experiments/litters indicated in different colours</t>
  </si>
  <si>
    <t>1 (F15910)</t>
  </si>
  <si>
    <t>3 (F15600)</t>
  </si>
  <si>
    <t>2 (F15910)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</si>
</sst>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%"/>
  </numFmts>
  <fonts count="19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sz val="12"/>
      <color rgb="FFFF0000"/>
      <name val="Calibri"/>
      <family val="2"/>
      <scheme val="minor"/>
    </font>
    <font>
      <sz val="12"/>
      <color rgb="FF0070C0"/>
      <name val="Calibri"/>
      <family val="2"/>
      <scheme val="minor"/>
    </font>
    <font>
      <sz val="12"/>
      <color rgb="FF00B0F0"/>
      <name val="Calibri"/>
      <family val="2"/>
      <scheme val="minor"/>
    </font>
    <font>
      <sz val="12"/>
      <color rgb="FFC00000"/>
      <name val="Calibri"/>
      <family val="2"/>
      <scheme val="minor"/>
    </font>
    <font>
      <sz val="12"/>
      <color rgb="FF00B050"/>
      <name val="Calibri"/>
      <family val="2"/>
      <scheme val="minor"/>
    </font>
    <font>
      <sz val="12"/>
      <color rgb="FFFFC000"/>
      <name val="Calibri"/>
      <family val="2"/>
      <scheme val="minor"/>
    </font>
    <font>
      <sz val="12"/>
      <color rgb="FF7030A0"/>
      <name val="Calibri"/>
      <family val="2"/>
      <scheme val="minor"/>
    </font>
    <font>
      <sz val="12"/>
      <name val="Helvetica"/>
      <family val="2"/>
    </font>
    <font>
      <b/>
      <sz val="11"/>
      <color theme="1"/>
      <name val="Helvetica"/>
      <family val="2"/>
    </font>
    <font>
      <b/>
      <sz val="12"/>
      <color rgb="FF000000"/>
      <name val="Calibri"/>
      <family val="2"/>
      <scheme val="minor"/>
    </font>
    <font>
      <b/>
      <sz val="10"/>
      <name val="Arial"/>
      <family val="2"/>
    </font>
    <font>
      <sz val="10"/>
      <name val="Arial"/>
      <family val="2"/>
    </font>
    <font>
      <sz val="12"/>
      <color theme="1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9" tint="0.3999755851924192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9" fontId="15" fillId="0" borderId="0" applyFont="0" applyFill="0" applyBorder="0" applyAlignment="0" applyProtection="0"/>
  </cellStyleXfs>
  <cellXfs count="202">
    <xf numFmtId="0" fontId="0" fillId="0" borderId="0" xfId="0"/>
    <xf numFmtId="0" fontId="1" fillId="0" borderId="0" xfId="0" applyFont="1"/>
    <xf numFmtId="0" fontId="0" fillId="0" borderId="1" xfId="0" applyBorder="1"/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left"/>
    </xf>
    <xf numFmtId="0" fontId="2" fillId="0" borderId="1" xfId="0" applyFont="1" applyBorder="1" applyAlignment="1">
      <alignment horizontal="center"/>
    </xf>
    <xf numFmtId="0" fontId="0" fillId="0" borderId="1" xfId="0" applyFont="1" applyBorder="1"/>
    <xf numFmtId="0" fontId="2" fillId="0" borderId="1" xfId="0" applyFont="1" applyBorder="1"/>
    <xf numFmtId="0" fontId="0" fillId="0" borderId="1" xfId="0" applyFont="1" applyBorder="1" applyAlignment="1">
      <alignment horizontal="center"/>
    </xf>
    <xf numFmtId="2" fontId="0" fillId="0" borderId="8" xfId="0" applyNumberFormat="1" applyFont="1" applyBorder="1" applyAlignment="1">
      <alignment horizontal="center" vertical="center"/>
    </xf>
    <xf numFmtId="2" fontId="0" fillId="0" borderId="10" xfId="0" applyNumberFormat="1" applyFont="1" applyBorder="1" applyAlignment="1">
      <alignment horizontal="center" vertical="center"/>
    </xf>
    <xf numFmtId="2" fontId="0" fillId="0" borderId="13" xfId="0" applyNumberFormat="1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/>
    </xf>
    <xf numFmtId="0" fontId="4" fillId="0" borderId="1" xfId="0" applyFont="1" applyFill="1" applyBorder="1" applyAlignment="1">
      <alignment horizontal="center"/>
    </xf>
    <xf numFmtId="0" fontId="5" fillId="0" borderId="1" xfId="0" applyFont="1" applyBorder="1" applyAlignment="1">
      <alignment horizontal="center"/>
    </xf>
    <xf numFmtId="0" fontId="6" fillId="0" borderId="1" xfId="0" applyFont="1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5" fillId="0" borderId="1" xfId="0" applyFont="1" applyBorder="1"/>
    <xf numFmtId="0" fontId="8" fillId="0" borderId="1" xfId="0" applyFont="1" applyBorder="1" applyAlignment="1">
      <alignment horizontal="center"/>
    </xf>
    <xf numFmtId="0" fontId="8" fillId="0" borderId="1" xfId="0" applyFont="1" applyBorder="1"/>
    <xf numFmtId="0" fontId="0" fillId="0" borderId="7" xfId="0" applyFont="1" applyBorder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0" fillId="0" borderId="12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9" fillId="0" borderId="1" xfId="0" applyFont="1" applyBorder="1" applyAlignment="1">
      <alignment horizontal="center"/>
    </xf>
    <xf numFmtId="0" fontId="0" fillId="0" borderId="0" xfId="0" applyFont="1"/>
    <xf numFmtId="0" fontId="0" fillId="0" borderId="0" xfId="0" applyFont="1" applyAlignment="1">
      <alignment horizontal="center" vertical="center"/>
    </xf>
    <xf numFmtId="0" fontId="3" fillId="0" borderId="0" xfId="0" applyFont="1" applyFill="1" applyBorder="1" applyAlignment="1">
      <alignment horizontal="left"/>
    </xf>
    <xf numFmtId="0" fontId="0" fillId="0" borderId="0" xfId="0" applyFont="1" applyFill="1"/>
    <xf numFmtId="0" fontId="3" fillId="0" borderId="0" xfId="0" applyFont="1"/>
    <xf numFmtId="0" fontId="9" fillId="0" borderId="1" xfId="0" applyFont="1" applyBorder="1"/>
    <xf numFmtId="0" fontId="6" fillId="0" borderId="1" xfId="0" applyFont="1" applyBorder="1"/>
    <xf numFmtId="0" fontId="7" fillId="0" borderId="1" xfId="0" applyFont="1" applyBorder="1"/>
    <xf numFmtId="0" fontId="0" fillId="0" borderId="0" xfId="0" applyFont="1" applyAlignment="1">
      <alignment horizontal="center"/>
    </xf>
    <xf numFmtId="0" fontId="0" fillId="0" borderId="0" xfId="0" applyFont="1" applyAlignment="1">
      <alignment horizontal="left"/>
    </xf>
    <xf numFmtId="0" fontId="0" fillId="0" borderId="1" xfId="0" applyFont="1" applyBorder="1" applyAlignment="1">
      <alignment horizontal="left"/>
    </xf>
    <xf numFmtId="0" fontId="0" fillId="0" borderId="1" xfId="0" applyFont="1" applyFill="1" applyBorder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6" xfId="0" applyFont="1" applyBorder="1" applyAlignment="1">
      <alignment horizontal="center"/>
    </xf>
    <xf numFmtId="0" fontId="2" fillId="0" borderId="7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9" xfId="0" applyFont="1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10" xfId="0" applyFont="1" applyBorder="1" applyAlignment="1">
      <alignment horizontal="center"/>
    </xf>
    <xf numFmtId="0" fontId="2" fillId="0" borderId="11" xfId="0" applyFont="1" applyBorder="1" applyAlignment="1">
      <alignment horizontal="center"/>
    </xf>
    <xf numFmtId="0" fontId="2" fillId="0" borderId="12" xfId="0" applyFont="1" applyBorder="1" applyAlignment="1">
      <alignment horizontal="center"/>
    </xf>
    <xf numFmtId="0" fontId="2" fillId="0" borderId="13" xfId="0" applyFont="1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0" xfId="0" applyFont="1" applyFill="1" applyBorder="1"/>
    <xf numFmtId="0" fontId="3" fillId="0" borderId="7" xfId="0" applyFont="1" applyBorder="1" applyAlignment="1">
      <alignment horizontal="center" vertical="center"/>
    </xf>
    <xf numFmtId="2" fontId="3" fillId="0" borderId="8" xfId="0" applyNumberFormat="1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2" fontId="3" fillId="0" borderId="10" xfId="0" applyNumberFormat="1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2" fontId="3" fillId="0" borderId="13" xfId="0" applyNumberFormat="1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/>
    </xf>
    <xf numFmtId="2" fontId="7" fillId="0" borderId="8" xfId="0" applyNumberFormat="1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2" fontId="7" fillId="0" borderId="10" xfId="0" applyNumberFormat="1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2" fontId="4" fillId="0" borderId="10" xfId="0" applyNumberFormat="1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2" fontId="4" fillId="0" borderId="13" xfId="0" applyNumberFormat="1" applyFont="1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2" fontId="7" fillId="0" borderId="13" xfId="0" applyNumberFormat="1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2" fontId="4" fillId="0" borderId="8" xfId="0" applyNumberFormat="1" applyFont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4" fillId="0" borderId="12" xfId="0" applyFont="1" applyFill="1" applyBorder="1" applyAlignment="1">
      <alignment horizontal="center" vertical="center"/>
    </xf>
    <xf numFmtId="0" fontId="7" fillId="0" borderId="0" xfId="0" applyFont="1" applyFill="1" applyBorder="1" applyAlignment="1">
      <alignment horizontal="center" vertical="center"/>
    </xf>
    <xf numFmtId="0" fontId="7" fillId="0" borderId="12" xfId="0" applyFont="1" applyFill="1" applyBorder="1" applyAlignment="1">
      <alignment horizontal="center" vertical="center"/>
    </xf>
    <xf numFmtId="0" fontId="0" fillId="0" borderId="0" xfId="0" applyFont="1" applyBorder="1" applyAlignment="1">
      <alignment vertical="center"/>
    </xf>
    <xf numFmtId="0" fontId="10" fillId="0" borderId="8" xfId="0" applyFont="1" applyBorder="1" applyAlignment="1">
      <alignment horizontal="center" vertical="center"/>
    </xf>
    <xf numFmtId="0" fontId="10" fillId="0" borderId="13" xfId="0" applyFont="1" applyBorder="1" applyAlignment="1">
      <alignment horizontal="center" vertical="center"/>
    </xf>
    <xf numFmtId="0" fontId="0" fillId="0" borderId="0" xfId="0" applyFont="1" applyAlignment="1">
      <alignment horizontal="left" vertical="center"/>
    </xf>
    <xf numFmtId="0" fontId="4" fillId="0" borderId="5" xfId="0" applyFont="1" applyFill="1" applyBorder="1" applyAlignment="1">
      <alignment horizontal="center"/>
    </xf>
    <xf numFmtId="0" fontId="12" fillId="0" borderId="0" xfId="0" applyFont="1"/>
    <xf numFmtId="0" fontId="0" fillId="0" borderId="1" xfId="0" applyBorder="1" applyAlignment="1">
      <alignment horizontal="center"/>
    </xf>
    <xf numFmtId="0" fontId="13" fillId="0" borderId="1" xfId="0" applyFont="1" applyBorder="1"/>
    <xf numFmtId="0" fontId="13" fillId="0" borderId="1" xfId="0" applyFont="1" applyBorder="1" applyAlignment="1">
      <alignment horizontal="center"/>
    </xf>
    <xf numFmtId="0" fontId="13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/>
    </xf>
    <xf numFmtId="0" fontId="8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164" fontId="13" fillId="0" borderId="1" xfId="1" applyNumberFormat="1" applyFont="1" applyBorder="1" applyAlignment="1">
      <alignment horizontal="center" vertical="center"/>
    </xf>
    <xf numFmtId="164" fontId="0" fillId="0" borderId="1" xfId="1" applyNumberFormat="1" applyFont="1" applyBorder="1" applyAlignment="1">
      <alignment horizontal="center"/>
    </xf>
    <xf numFmtId="164" fontId="4" fillId="0" borderId="1" xfId="1" applyNumberFormat="1" applyFont="1" applyBorder="1" applyAlignment="1">
      <alignment horizontal="center"/>
    </xf>
    <xf numFmtId="164" fontId="3" fillId="0" borderId="1" xfId="1" applyNumberFormat="1" applyFont="1" applyBorder="1" applyAlignment="1">
      <alignment horizontal="center" vertical="center"/>
    </xf>
    <xf numFmtId="164" fontId="3" fillId="0" borderId="1" xfId="1" applyNumberFormat="1" applyFont="1" applyBorder="1" applyAlignment="1">
      <alignment horizontal="center"/>
    </xf>
    <xf numFmtId="164" fontId="4" fillId="0" borderId="1" xfId="1" applyNumberFormat="1" applyFont="1" applyBorder="1" applyAlignment="1">
      <alignment horizontal="center" vertical="center"/>
    </xf>
    <xf numFmtId="164" fontId="7" fillId="0" borderId="1" xfId="1" applyNumberFormat="1" applyFont="1" applyBorder="1" applyAlignment="1">
      <alignment horizontal="center" vertical="center"/>
    </xf>
    <xf numFmtId="164" fontId="7" fillId="0" borderId="1" xfId="1" applyNumberFormat="1" applyFont="1" applyBorder="1" applyAlignment="1">
      <alignment horizontal="center"/>
    </xf>
    <xf numFmtId="164" fontId="8" fillId="0" borderId="1" xfId="1" applyNumberFormat="1" applyFont="1" applyBorder="1" applyAlignment="1">
      <alignment horizontal="center" vertical="center"/>
    </xf>
    <xf numFmtId="164" fontId="8" fillId="0" borderId="1" xfId="1" applyNumberFormat="1" applyFont="1" applyBorder="1" applyAlignment="1">
      <alignment horizontal="center"/>
    </xf>
    <xf numFmtId="164" fontId="9" fillId="0" borderId="1" xfId="1" applyNumberFormat="1" applyFont="1" applyBorder="1" applyAlignment="1">
      <alignment horizontal="center" vertical="center"/>
    </xf>
    <xf numFmtId="164" fontId="9" fillId="0" borderId="1" xfId="1" applyNumberFormat="1" applyFont="1" applyBorder="1" applyAlignment="1">
      <alignment horizontal="center"/>
    </xf>
    <xf numFmtId="0" fontId="11" fillId="0" borderId="1" xfId="0" applyFont="1" applyFill="1" applyBorder="1" applyAlignment="1">
      <alignment horizontal="center" vertical="center" wrapText="1"/>
    </xf>
    <xf numFmtId="0" fontId="16" fillId="0" borderId="0" xfId="0" applyFont="1"/>
    <xf numFmtId="0" fontId="0" fillId="0" borderId="1" xfId="0" applyFont="1" applyFill="1" applyBorder="1" applyAlignment="1">
      <alignment horizontal="center" vertical="center"/>
    </xf>
    <xf numFmtId="0" fontId="0" fillId="0" borderId="0" xfId="0" applyBorder="1" applyAlignment="1"/>
    <xf numFmtId="2" fontId="0" fillId="0" borderId="1" xfId="0" applyNumberFormat="1" applyBorder="1" applyAlignment="1">
      <alignment horizontal="center" vertical="center"/>
    </xf>
    <xf numFmtId="9" fontId="0" fillId="0" borderId="1" xfId="1" applyFont="1" applyBorder="1" applyAlignment="1">
      <alignment horizontal="center"/>
    </xf>
    <xf numFmtId="9" fontId="4" fillId="0" borderId="1" xfId="1" applyFont="1" applyBorder="1" applyAlignment="1">
      <alignment horizontal="center" vertical="center"/>
    </xf>
    <xf numFmtId="0" fontId="0" fillId="0" borderId="1" xfId="0" applyFill="1" applyBorder="1" applyAlignment="1">
      <alignment horizontal="center"/>
    </xf>
    <xf numFmtId="0" fontId="2" fillId="0" borderId="1" xfId="0" applyFont="1" applyBorder="1" applyAlignment="1">
      <alignment horizontal="center" vertical="center"/>
    </xf>
    <xf numFmtId="0" fontId="17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/>
    </xf>
    <xf numFmtId="0" fontId="17" fillId="0" borderId="1" xfId="0" applyFont="1" applyBorder="1" applyAlignment="1">
      <alignment horizontal="center"/>
    </xf>
    <xf numFmtId="0" fontId="0" fillId="0" borderId="7" xfId="0" applyFont="1" applyBorder="1" applyAlignment="1">
      <alignment horizontal="center" vertical="center"/>
    </xf>
    <xf numFmtId="0" fontId="0" fillId="0" borderId="12" xfId="0" applyFont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2" fontId="4" fillId="0" borderId="1" xfId="0" applyNumberFormat="1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2" fontId="7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2" fontId="0" fillId="0" borderId="8" xfId="0" applyNumberFormat="1" applyFont="1" applyFill="1" applyBorder="1" applyAlignment="1">
      <alignment horizontal="center" vertical="center"/>
    </xf>
    <xf numFmtId="2" fontId="0" fillId="0" borderId="10" xfId="0" applyNumberFormat="1" applyFont="1" applyFill="1" applyBorder="1" applyAlignment="1">
      <alignment horizontal="center" vertical="center"/>
    </xf>
    <xf numFmtId="2" fontId="0" fillId="0" borderId="13" xfId="0" applyNumberFormat="1" applyFont="1" applyFill="1" applyBorder="1" applyAlignment="1">
      <alignment horizontal="center" vertical="center"/>
    </xf>
    <xf numFmtId="0" fontId="7" fillId="0" borderId="7" xfId="0" applyFont="1" applyFill="1" applyBorder="1" applyAlignment="1">
      <alignment horizontal="center" vertical="center"/>
    </xf>
    <xf numFmtId="2" fontId="7" fillId="0" borderId="8" xfId="0" applyNumberFormat="1" applyFont="1" applyFill="1" applyBorder="1" applyAlignment="1">
      <alignment horizontal="center" vertical="center"/>
    </xf>
    <xf numFmtId="2" fontId="7" fillId="0" borderId="10" xfId="0" applyNumberFormat="1" applyFont="1" applyFill="1" applyBorder="1" applyAlignment="1">
      <alignment horizontal="center" vertical="center"/>
    </xf>
    <xf numFmtId="2" fontId="4" fillId="0" borderId="10" xfId="0" applyNumberFormat="1" applyFont="1" applyFill="1" applyBorder="1" applyAlignment="1">
      <alignment horizontal="center" vertical="center"/>
    </xf>
    <xf numFmtId="2" fontId="4" fillId="0" borderId="13" xfId="0" applyNumberFormat="1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0" fontId="0" fillId="0" borderId="2" xfId="0" applyFont="1" applyBorder="1" applyAlignment="1">
      <alignment horizontal="left"/>
    </xf>
    <xf numFmtId="0" fontId="0" fillId="0" borderId="3" xfId="0" applyFont="1" applyBorder="1" applyAlignment="1">
      <alignment horizontal="left"/>
    </xf>
    <xf numFmtId="0" fontId="0" fillId="0" borderId="4" xfId="0" applyFont="1" applyBorder="1" applyAlignment="1">
      <alignment horizontal="left"/>
    </xf>
    <xf numFmtId="0" fontId="0" fillId="0" borderId="1" xfId="0" applyFont="1" applyBorder="1" applyAlignment="1">
      <alignment horizontal="center"/>
    </xf>
    <xf numFmtId="0" fontId="18" fillId="0" borderId="7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18" fillId="0" borderId="12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3" fillId="0" borderId="12" xfId="0" applyFont="1" applyFill="1" applyBorder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0" fillId="0" borderId="0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left"/>
    </xf>
    <xf numFmtId="0" fontId="5" fillId="0" borderId="0" xfId="0" applyFont="1" applyBorder="1" applyAlignment="1">
      <alignment horizontal="center"/>
    </xf>
    <xf numFmtId="0" fontId="5" fillId="0" borderId="0" xfId="0" applyFont="1" applyBorder="1"/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2" fillId="2" borderId="6" xfId="0" applyFont="1" applyFill="1" applyBorder="1" applyAlignment="1">
      <alignment horizontal="center"/>
    </xf>
    <xf numFmtId="0" fontId="2" fillId="2" borderId="7" xfId="0" applyFont="1" applyFill="1" applyBorder="1" applyAlignment="1">
      <alignment horizontal="center"/>
    </xf>
    <xf numFmtId="0" fontId="2" fillId="2" borderId="8" xfId="0" applyFont="1" applyFill="1" applyBorder="1" applyAlignment="1">
      <alignment horizontal="center"/>
    </xf>
    <xf numFmtId="0" fontId="2" fillId="2" borderId="14" xfId="0" applyFont="1" applyFill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0" fillId="0" borderId="7" xfId="0" applyFont="1" applyBorder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0" fillId="0" borderId="12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/>
    </xf>
    <xf numFmtId="0" fontId="0" fillId="0" borderId="14" xfId="0" applyFont="1" applyBorder="1" applyAlignment="1">
      <alignment horizontal="center" vertical="center"/>
    </xf>
    <xf numFmtId="0" fontId="0" fillId="0" borderId="5" xfId="0" applyFont="1" applyBorder="1" applyAlignment="1">
      <alignment horizontal="center" vertical="center"/>
    </xf>
    <xf numFmtId="0" fontId="0" fillId="0" borderId="15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0" fillId="0" borderId="7" xfId="0" applyFont="1" applyBorder="1" applyAlignment="1">
      <alignment horizontal="center" vertical="center" wrapText="1"/>
    </xf>
    <xf numFmtId="0" fontId="0" fillId="0" borderId="0" xfId="0" applyFont="1" applyBorder="1" applyAlignment="1">
      <alignment horizontal="center" vertical="center" wrapText="1"/>
    </xf>
    <xf numFmtId="0" fontId="0" fillId="0" borderId="12" xfId="0" applyFont="1" applyBorder="1" applyAlignment="1">
      <alignment horizontal="center" vertical="center" wrapText="1"/>
    </xf>
    <xf numFmtId="0" fontId="0" fillId="0" borderId="2" xfId="0" applyFont="1" applyBorder="1" applyAlignment="1">
      <alignment horizontal="left"/>
    </xf>
    <xf numFmtId="0" fontId="0" fillId="0" borderId="4" xfId="0" applyFont="1" applyBorder="1" applyAlignment="1">
      <alignment horizontal="left"/>
    </xf>
    <xf numFmtId="0" fontId="0" fillId="0" borderId="2" xfId="0" applyFont="1" applyBorder="1" applyAlignment="1">
      <alignment horizontal="center"/>
    </xf>
    <xf numFmtId="0" fontId="0" fillId="0" borderId="3" xfId="0" applyFont="1" applyBorder="1" applyAlignment="1">
      <alignment horizontal="center"/>
    </xf>
    <xf numFmtId="0" fontId="0" fillId="0" borderId="4" xfId="0" applyFont="1" applyBorder="1" applyAlignment="1">
      <alignment horizontal="center"/>
    </xf>
    <xf numFmtId="0" fontId="14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0" fillId="0" borderId="1" xfId="0" applyFont="1" applyBorder="1" applyAlignment="1">
      <alignment horizontal="center"/>
    </xf>
    <xf numFmtId="0" fontId="0" fillId="0" borderId="1" xfId="0" applyFont="1" applyBorder="1" applyAlignment="1">
      <alignment horizontal="center" vertical="center" wrapText="1"/>
    </xf>
    <xf numFmtId="0" fontId="0" fillId="0" borderId="14" xfId="0" applyFont="1" applyBorder="1" applyAlignment="1">
      <alignment horizontal="center" vertical="center" wrapText="1"/>
    </xf>
    <xf numFmtId="0" fontId="0" fillId="0" borderId="5" xfId="0" applyFont="1" applyBorder="1" applyAlignment="1">
      <alignment horizontal="center" vertical="center" wrapText="1"/>
    </xf>
    <xf numFmtId="0" fontId="0" fillId="0" borderId="15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/>
    </xf>
    <xf numFmtId="0" fontId="0" fillId="0" borderId="6" xfId="0" applyFont="1" applyBorder="1" applyAlignment="1">
      <alignment horizontal="center" vertical="center"/>
    </xf>
    <xf numFmtId="0" fontId="0" fillId="0" borderId="9" xfId="0" applyFont="1" applyBorder="1" applyAlignment="1">
      <alignment horizontal="center" vertical="center"/>
    </xf>
    <xf numFmtId="0" fontId="0" fillId="0" borderId="1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/>
    </xf>
    <xf numFmtId="0" fontId="1" fillId="0" borderId="4" xfId="0" applyFont="1" applyBorder="1" applyAlignment="1">
      <alignment horizontal="center"/>
    </xf>
    <xf numFmtId="49" fontId="0" fillId="0" borderId="1" xfId="0" applyNumberFormat="1" applyBorder="1" applyAlignment="1">
      <alignment horizontal="center" vertical="center" wrapText="1"/>
    </xf>
    <xf numFmtId="0" fontId="1" fillId="0" borderId="1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</cellXfs>
  <cellStyles count="2">
    <cellStyle name="Normal" xfId="0" builtinId="0"/>
    <cellStyle name="Percent" xfId="1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tiff"/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tif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914400</xdr:colOff>
      <xdr:row>55</xdr:row>
      <xdr:rowOff>114300</xdr:rowOff>
    </xdr:from>
    <xdr:to>
      <xdr:col>5</xdr:col>
      <xdr:colOff>139700</xdr:colOff>
      <xdr:row>93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D664B2F-D45E-1D49-A004-D9D0351B4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39900" y="11290300"/>
          <a:ext cx="3733800" cy="76454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99</xdr:row>
      <xdr:rowOff>165100</xdr:rowOff>
    </xdr:from>
    <xdr:to>
      <xdr:col>8</xdr:col>
      <xdr:colOff>647700</xdr:colOff>
      <xdr:row>141</xdr:row>
      <xdr:rowOff>63500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A46D2E2-6AA9-104E-A8A3-4CC55F17D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0900" y="20281900"/>
          <a:ext cx="8356600" cy="84328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48</xdr:row>
      <xdr:rowOff>0</xdr:rowOff>
    </xdr:from>
    <xdr:to>
      <xdr:col>6</xdr:col>
      <xdr:colOff>502920</xdr:colOff>
      <xdr:row>92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6C6A3CA-0A60-EE43-A033-5905F2B03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2960" y="9753600"/>
          <a:ext cx="4902200" cy="89535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227642</xdr:colOff>
      <xdr:row>1</xdr:row>
      <xdr:rowOff>167736</xdr:rowOff>
    </xdr:from>
    <xdr:to>
      <xdr:col>8</xdr:col>
      <xdr:colOff>710961</xdr:colOff>
      <xdr:row>20</xdr:row>
      <xdr:rowOff>120530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DDD6377-4808-DC46-967C-729402678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642" y="371415"/>
          <a:ext cx="8750300" cy="3822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5C1F0C-040F-304C-BBB4-7B73FE38DB8D}">
  <dimension ref="A1:H6"/>
  <sheetViews>
    <sheetView tabSelected="1" workbookViewId="0">
      <selection activeCell="F11" sqref="F11"/>
    </sheetView>
  </sheetViews>
  <sheetFormatPr baseColWidth="10" defaultRowHeight="16" x14ac:dyDescent="0.2"/>
  <cols>
    <col min="2" max="2" width="12" customWidth="1"/>
  </cols>
  <sheetData>
    <row r="1" spans="1:8" x14ac:dyDescent="0.2">
      <c r="A1" s="1" t="s">
        <v>85</v>
      </c>
    </row>
    <row r="2" spans="1:8" x14ac:dyDescent="0.2">
      <c r="B2" s="153" t="s">
        <v>5</v>
      </c>
      <c r="C2" s="154"/>
      <c r="D2" s="154"/>
      <c r="E2" s="154"/>
      <c r="F2" s="155"/>
    </row>
    <row r="3" spans="1:8" x14ac:dyDescent="0.2">
      <c r="B3" s="3" t="s">
        <v>0</v>
      </c>
      <c r="C3" s="3" t="s">
        <v>1</v>
      </c>
      <c r="D3" s="3" t="s">
        <v>2</v>
      </c>
      <c r="E3" s="3" t="s">
        <v>3</v>
      </c>
      <c r="F3" s="3" t="s">
        <v>4</v>
      </c>
      <c r="H3" s="29"/>
    </row>
    <row r="4" spans="1:8" x14ac:dyDescent="0.2">
      <c r="B4" s="13" t="s">
        <v>205</v>
      </c>
      <c r="C4" s="13">
        <v>6</v>
      </c>
      <c r="D4" s="13">
        <v>0</v>
      </c>
      <c r="E4" s="13">
        <v>1</v>
      </c>
      <c r="F4" s="13">
        <v>3</v>
      </c>
      <c r="H4" s="27" t="s">
        <v>204</v>
      </c>
    </row>
    <row r="5" spans="1:8" x14ac:dyDescent="0.2">
      <c r="B5" s="13" t="s">
        <v>207</v>
      </c>
      <c r="C5" s="13">
        <v>5</v>
      </c>
      <c r="D5" s="13">
        <v>0</v>
      </c>
      <c r="E5" s="13">
        <v>0</v>
      </c>
      <c r="F5" s="13">
        <v>1</v>
      </c>
    </row>
    <row r="6" spans="1:8" x14ac:dyDescent="0.2">
      <c r="B6" s="3" t="s">
        <v>206</v>
      </c>
      <c r="C6" s="3">
        <v>6</v>
      </c>
      <c r="D6" s="3">
        <v>0</v>
      </c>
      <c r="E6" s="3">
        <v>0</v>
      </c>
      <c r="F6" s="3">
        <v>1</v>
      </c>
    </row>
  </sheetData>
  <mergeCells count="1">
    <mergeCell ref="B2:F2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E73953-B11B-6146-96AD-F1ED6CB52FA3}">
  <dimension ref="A1:P154"/>
  <sheetViews>
    <sheetView topLeftCell="A136" workbookViewId="0">
      <selection activeCell="J109" sqref="J109"/>
    </sheetView>
  </sheetViews>
  <sheetFormatPr baseColWidth="10" defaultRowHeight="16" x14ac:dyDescent="0.2"/>
  <cols>
    <col min="1" max="1" width="10.83203125" style="27"/>
    <col min="2" max="2" width="12.6640625" style="35" customWidth="1"/>
    <col min="3" max="3" width="16.1640625" style="27" customWidth="1"/>
    <col min="4" max="4" width="15.6640625" style="27" customWidth="1"/>
    <col min="5" max="5" width="14.6640625" style="27" customWidth="1"/>
    <col min="6" max="6" width="12" style="27" customWidth="1"/>
    <col min="7" max="7" width="14.83203125" style="27" customWidth="1"/>
    <col min="8" max="8" width="15.5" style="27" customWidth="1"/>
    <col min="9" max="16384" width="10.83203125" style="27"/>
  </cols>
  <sheetData>
    <row r="1" spans="1:14" x14ac:dyDescent="0.2">
      <c r="A1" s="1" t="s">
        <v>108</v>
      </c>
    </row>
    <row r="2" spans="1:14" x14ac:dyDescent="0.2">
      <c r="B2" s="83"/>
      <c r="C2" s="86"/>
      <c r="D2" s="86" t="s">
        <v>111</v>
      </c>
      <c r="E2" s="86" t="s">
        <v>112</v>
      </c>
      <c r="F2" s="86" t="s">
        <v>113</v>
      </c>
      <c r="G2" s="95" t="s">
        <v>114</v>
      </c>
      <c r="H2" s="95" t="s">
        <v>115</v>
      </c>
    </row>
    <row r="3" spans="1:14" x14ac:dyDescent="0.2">
      <c r="B3" s="160" t="s">
        <v>122</v>
      </c>
      <c r="C3" s="83">
        <v>37463</v>
      </c>
      <c r="D3" s="83">
        <v>21</v>
      </c>
      <c r="E3" s="83">
        <v>79</v>
      </c>
      <c r="F3" s="83">
        <f>D3+E3</f>
        <v>100</v>
      </c>
      <c r="G3" s="96">
        <f>D3/F3</f>
        <v>0.21</v>
      </c>
      <c r="H3" s="96">
        <f>1-G3</f>
        <v>0.79</v>
      </c>
    </row>
    <row r="4" spans="1:14" x14ac:dyDescent="0.2">
      <c r="B4" s="160"/>
      <c r="C4" s="83">
        <v>37462</v>
      </c>
      <c r="D4" s="83">
        <v>18</v>
      </c>
      <c r="E4" s="83">
        <v>93</v>
      </c>
      <c r="F4" s="83">
        <f t="shared" ref="F4:F11" si="0">D4+E4</f>
        <v>111</v>
      </c>
      <c r="G4" s="96">
        <f t="shared" ref="G4:G11" si="1">D4/F4</f>
        <v>0.16216216216216217</v>
      </c>
      <c r="H4" s="96">
        <f t="shared" ref="H4:H11" si="2">1-G4</f>
        <v>0.83783783783783783</v>
      </c>
      <c r="J4" s="27" t="s">
        <v>53</v>
      </c>
    </row>
    <row r="5" spans="1:14" x14ac:dyDescent="0.2">
      <c r="B5" s="160"/>
      <c r="C5" s="83">
        <v>37465</v>
      </c>
      <c r="D5" s="83">
        <v>11</v>
      </c>
      <c r="E5" s="83">
        <v>57</v>
      </c>
      <c r="F5" s="83">
        <f t="shared" si="0"/>
        <v>68</v>
      </c>
      <c r="G5" s="96">
        <f t="shared" si="1"/>
        <v>0.16176470588235295</v>
      </c>
      <c r="H5" s="96">
        <f t="shared" si="2"/>
        <v>0.83823529411764708</v>
      </c>
      <c r="J5" s="27" t="s">
        <v>62</v>
      </c>
    </row>
    <row r="6" spans="1:14" x14ac:dyDescent="0.2">
      <c r="B6" s="160" t="s">
        <v>123</v>
      </c>
      <c r="C6" s="83">
        <v>37466</v>
      </c>
      <c r="D6" s="83">
        <v>65</v>
      </c>
      <c r="E6" s="83">
        <v>43</v>
      </c>
      <c r="F6" s="83">
        <f t="shared" si="0"/>
        <v>108</v>
      </c>
      <c r="G6" s="96">
        <f t="shared" si="1"/>
        <v>0.60185185185185186</v>
      </c>
      <c r="H6" s="96">
        <f t="shared" si="2"/>
        <v>0.39814814814814814</v>
      </c>
    </row>
    <row r="7" spans="1:14" x14ac:dyDescent="0.2">
      <c r="B7" s="160"/>
      <c r="C7" s="83">
        <v>37467</v>
      </c>
      <c r="D7" s="83">
        <v>55</v>
      </c>
      <c r="E7" s="83">
        <v>87</v>
      </c>
      <c r="F7" s="83">
        <f t="shared" si="0"/>
        <v>142</v>
      </c>
      <c r="G7" s="96">
        <f t="shared" si="1"/>
        <v>0.38732394366197181</v>
      </c>
      <c r="H7" s="96">
        <f t="shared" si="2"/>
        <v>0.61267605633802824</v>
      </c>
    </row>
    <row r="8" spans="1:14" x14ac:dyDescent="0.2">
      <c r="B8" s="160"/>
      <c r="C8" s="13">
        <v>69412</v>
      </c>
      <c r="D8" s="13">
        <v>74</v>
      </c>
      <c r="E8" s="13">
        <v>48</v>
      </c>
      <c r="F8" s="13">
        <f t="shared" si="0"/>
        <v>122</v>
      </c>
      <c r="G8" s="97">
        <f t="shared" si="1"/>
        <v>0.60655737704918034</v>
      </c>
      <c r="H8" s="97">
        <f t="shared" si="2"/>
        <v>0.39344262295081966</v>
      </c>
    </row>
    <row r="9" spans="1:14" x14ac:dyDescent="0.2">
      <c r="B9" s="160"/>
      <c r="C9" s="13">
        <v>69413</v>
      </c>
      <c r="D9" s="13">
        <v>62</v>
      </c>
      <c r="E9" s="13">
        <v>60</v>
      </c>
      <c r="F9" s="13">
        <f t="shared" si="0"/>
        <v>122</v>
      </c>
      <c r="G9" s="97">
        <f t="shared" si="1"/>
        <v>0.50819672131147542</v>
      </c>
      <c r="H9" s="97">
        <f t="shared" si="2"/>
        <v>0.49180327868852458</v>
      </c>
    </row>
    <row r="10" spans="1:14" x14ac:dyDescent="0.2">
      <c r="B10" s="160"/>
      <c r="C10" s="13">
        <v>69414</v>
      </c>
      <c r="D10" s="13">
        <v>78</v>
      </c>
      <c r="E10" s="13">
        <v>34</v>
      </c>
      <c r="F10" s="13">
        <f t="shared" si="0"/>
        <v>112</v>
      </c>
      <c r="G10" s="97">
        <f t="shared" si="1"/>
        <v>0.6964285714285714</v>
      </c>
      <c r="H10" s="97">
        <f t="shared" si="2"/>
        <v>0.3035714285714286</v>
      </c>
    </row>
    <row r="11" spans="1:14" x14ac:dyDescent="0.2">
      <c r="B11" s="160"/>
      <c r="C11" s="13">
        <v>69415</v>
      </c>
      <c r="D11" s="13">
        <v>48</v>
      </c>
      <c r="E11" s="13">
        <v>57</v>
      </c>
      <c r="F11" s="13">
        <f t="shared" si="0"/>
        <v>105</v>
      </c>
      <c r="G11" s="97">
        <f t="shared" si="1"/>
        <v>0.45714285714285713</v>
      </c>
      <c r="H11" s="97">
        <f t="shared" si="2"/>
        <v>0.54285714285714293</v>
      </c>
    </row>
    <row r="15" spans="1:14" x14ac:dyDescent="0.2">
      <c r="A15" s="1" t="s">
        <v>109</v>
      </c>
    </row>
    <row r="16" spans="1:14" x14ac:dyDescent="0.2">
      <c r="B16" s="39" t="s">
        <v>70</v>
      </c>
      <c r="C16" s="159" t="s">
        <v>83</v>
      </c>
      <c r="D16" s="159"/>
      <c r="E16" s="159"/>
      <c r="F16" s="159"/>
      <c r="G16" s="159"/>
      <c r="H16" s="159"/>
      <c r="I16" s="159"/>
      <c r="J16" s="156" t="s">
        <v>84</v>
      </c>
      <c r="K16" s="157"/>
      <c r="L16" s="157"/>
      <c r="M16" s="157"/>
      <c r="N16" s="158"/>
    </row>
    <row r="17" spans="2:16" x14ac:dyDescent="0.2">
      <c r="B17" s="40">
        <v>0</v>
      </c>
      <c r="C17" s="41">
        <v>0</v>
      </c>
      <c r="D17" s="42">
        <v>0</v>
      </c>
      <c r="E17" s="42">
        <v>0</v>
      </c>
      <c r="F17" s="42">
        <v>0</v>
      </c>
      <c r="G17" s="42">
        <v>0</v>
      </c>
      <c r="H17" s="42">
        <v>0</v>
      </c>
      <c r="I17" s="42">
        <v>0</v>
      </c>
      <c r="J17" s="41">
        <v>0</v>
      </c>
      <c r="K17" s="42">
        <v>0</v>
      </c>
      <c r="L17" s="42">
        <v>0</v>
      </c>
      <c r="M17" s="42">
        <v>0</v>
      </c>
      <c r="N17" s="43">
        <v>0</v>
      </c>
      <c r="P17" s="36" t="s">
        <v>86</v>
      </c>
    </row>
    <row r="18" spans="2:16" x14ac:dyDescent="0.2">
      <c r="B18" s="40">
        <v>2</v>
      </c>
      <c r="C18" s="44">
        <v>2.343432</v>
      </c>
      <c r="D18" s="45">
        <v>2.9321299999999999</v>
      </c>
      <c r="E18" s="45">
        <v>0.73782029999999998</v>
      </c>
      <c r="F18" s="45">
        <v>1.7182980000000001</v>
      </c>
      <c r="G18" s="45">
        <v>1.4394229999999999</v>
      </c>
      <c r="H18" s="45">
        <v>2.538462</v>
      </c>
      <c r="I18" s="45">
        <v>1.828716</v>
      </c>
      <c r="J18" s="44">
        <v>2.9800390000000001</v>
      </c>
      <c r="K18" s="45">
        <v>5.1529249999999998</v>
      </c>
      <c r="L18" s="45">
        <v>3.7727759999999999</v>
      </c>
      <c r="M18" s="45">
        <v>2.2565240000000002</v>
      </c>
      <c r="N18" s="46">
        <v>3.556638</v>
      </c>
    </row>
    <row r="19" spans="2:16" x14ac:dyDescent="0.2">
      <c r="B19" s="40">
        <v>4</v>
      </c>
      <c r="C19" s="44">
        <v>5.4992190000000001</v>
      </c>
      <c r="D19" s="45">
        <v>8.8788359999999997</v>
      </c>
      <c r="E19" s="45">
        <v>4.499377</v>
      </c>
      <c r="F19" s="45">
        <v>5.073461</v>
      </c>
      <c r="G19" s="45">
        <v>5.7072260000000004</v>
      </c>
      <c r="H19" s="45">
        <v>5.7742129999999996</v>
      </c>
      <c r="I19" s="45">
        <v>5.7524670000000002</v>
      </c>
      <c r="J19" s="44">
        <v>9.8780710000000003</v>
      </c>
      <c r="K19" s="45">
        <v>14.93538</v>
      </c>
      <c r="L19" s="45">
        <v>10.572760000000001</v>
      </c>
      <c r="M19" s="45">
        <v>7.7606299999999999</v>
      </c>
      <c r="N19" s="46">
        <v>9.4376909999999992</v>
      </c>
    </row>
    <row r="20" spans="2:16" x14ac:dyDescent="0.2">
      <c r="B20" s="40">
        <v>6</v>
      </c>
      <c r="C20" s="44">
        <v>8.3915299999999995</v>
      </c>
      <c r="D20" s="45">
        <v>15.10946</v>
      </c>
      <c r="E20" s="45">
        <v>8.2430789999999998</v>
      </c>
      <c r="F20" s="45">
        <v>7.6942159999999999</v>
      </c>
      <c r="G20" s="45">
        <v>9.2112780000000001</v>
      </c>
      <c r="H20" s="45">
        <v>9.6586230000000004</v>
      </c>
      <c r="I20" s="45">
        <v>9.5664879999999997</v>
      </c>
      <c r="J20" s="44">
        <v>19.42193</v>
      </c>
      <c r="K20" s="45">
        <v>24.960039999999999</v>
      </c>
      <c r="L20" s="45">
        <v>18.014869999999998</v>
      </c>
      <c r="M20" s="45">
        <v>15.15161</v>
      </c>
      <c r="N20" s="46">
        <v>16.43497</v>
      </c>
    </row>
    <row r="21" spans="2:16" x14ac:dyDescent="0.2">
      <c r="B21" s="40">
        <v>8</v>
      </c>
      <c r="C21" s="44">
        <v>12.37607</v>
      </c>
      <c r="D21" s="45">
        <v>18.923950000000001</v>
      </c>
      <c r="E21" s="45">
        <v>12.8043</v>
      </c>
      <c r="F21" s="45">
        <v>10.694140000000001</v>
      </c>
      <c r="G21" s="45">
        <v>13.08419</v>
      </c>
      <c r="H21" s="45">
        <v>12.39479</v>
      </c>
      <c r="I21" s="45">
        <v>13.765330000000001</v>
      </c>
      <c r="J21" s="44">
        <v>28.249459999999999</v>
      </c>
      <c r="K21" s="45">
        <v>31.555789999999998</v>
      </c>
      <c r="L21" s="45">
        <v>25.126049999999999</v>
      </c>
      <c r="M21" s="45">
        <v>23.91601</v>
      </c>
      <c r="N21" s="46">
        <v>24.570119999999999</v>
      </c>
    </row>
    <row r="22" spans="2:16" x14ac:dyDescent="0.2">
      <c r="B22" s="40">
        <v>10</v>
      </c>
      <c r="C22" s="44">
        <v>14.52876</v>
      </c>
      <c r="D22" s="45">
        <v>20.785299999999999</v>
      </c>
      <c r="E22" s="45">
        <v>16.329419999999999</v>
      </c>
      <c r="F22" s="45">
        <v>13.651059999999999</v>
      </c>
      <c r="G22" s="45">
        <v>16.896270000000001</v>
      </c>
      <c r="H22" s="45">
        <v>14.79707</v>
      </c>
      <c r="I22" s="45">
        <v>16.596440000000001</v>
      </c>
      <c r="J22" s="44">
        <v>36.190199999999997</v>
      </c>
      <c r="K22" s="45">
        <v>37.60548</v>
      </c>
      <c r="L22" s="45">
        <v>30.503579999999999</v>
      </c>
      <c r="M22" s="45">
        <v>31.42238</v>
      </c>
      <c r="N22" s="46">
        <v>32.990670000000001</v>
      </c>
    </row>
    <row r="23" spans="2:16" x14ac:dyDescent="0.2">
      <c r="B23" s="40">
        <v>12</v>
      </c>
      <c r="C23" s="44">
        <v>16.85427</v>
      </c>
      <c r="D23" s="45">
        <v>23.02477</v>
      </c>
      <c r="E23" s="45">
        <v>20.147659999999998</v>
      </c>
      <c r="F23" s="45">
        <v>17.182539999999999</v>
      </c>
      <c r="G23" s="45">
        <v>19.955760000000001</v>
      </c>
      <c r="H23" s="45">
        <v>18.10624</v>
      </c>
      <c r="I23" s="45">
        <v>20.347560000000001</v>
      </c>
      <c r="J23" s="44">
        <v>42.787730000000003</v>
      </c>
      <c r="K23" s="45">
        <v>43.549390000000002</v>
      </c>
      <c r="L23" s="45">
        <v>35.960320000000003</v>
      </c>
      <c r="M23" s="45">
        <v>38.100630000000002</v>
      </c>
      <c r="N23" s="46">
        <v>39.483789999999999</v>
      </c>
    </row>
    <row r="24" spans="2:16" x14ac:dyDescent="0.2">
      <c r="B24" s="40">
        <v>14</v>
      </c>
      <c r="C24" s="44">
        <v>19.94726</v>
      </c>
      <c r="D24" s="45">
        <v>25.823969999999999</v>
      </c>
      <c r="E24" s="45">
        <v>24.12247</v>
      </c>
      <c r="F24" s="45">
        <v>20.60811</v>
      </c>
      <c r="G24" s="45">
        <v>21.93075</v>
      </c>
      <c r="H24" s="45">
        <v>21.643139999999999</v>
      </c>
      <c r="I24" s="45">
        <v>23.851019999999998</v>
      </c>
      <c r="J24" s="44">
        <v>49.676360000000003</v>
      </c>
      <c r="K24" s="45">
        <v>48.684809999999999</v>
      </c>
      <c r="L24" s="45">
        <v>41.743920000000003</v>
      </c>
      <c r="M24" s="45">
        <v>45.34057</v>
      </c>
      <c r="N24" s="46">
        <v>46.730589999999999</v>
      </c>
    </row>
    <row r="25" spans="2:16" x14ac:dyDescent="0.2">
      <c r="B25" s="40">
        <v>16</v>
      </c>
      <c r="C25" s="44">
        <v>23.558979999999998</v>
      </c>
      <c r="D25" s="45">
        <v>27.586780000000001</v>
      </c>
      <c r="E25" s="45">
        <v>28.3626</v>
      </c>
      <c r="F25" s="45">
        <v>23.743449999999999</v>
      </c>
      <c r="G25" s="45">
        <v>26.345479999999998</v>
      </c>
      <c r="H25" s="45">
        <v>25.593050000000002</v>
      </c>
      <c r="I25" s="45">
        <v>27.822600000000001</v>
      </c>
      <c r="J25" s="44">
        <v>54.834449999999997</v>
      </c>
      <c r="K25" s="45">
        <v>53.997700000000002</v>
      </c>
      <c r="L25" s="45">
        <v>49.588189999999997</v>
      </c>
      <c r="M25" s="45">
        <v>51.654290000000003</v>
      </c>
      <c r="N25" s="46">
        <v>55.690730000000002</v>
      </c>
    </row>
    <row r="26" spans="2:16" x14ac:dyDescent="0.2">
      <c r="B26" s="40">
        <v>18</v>
      </c>
      <c r="C26" s="44">
        <v>26.68665</v>
      </c>
      <c r="D26" s="45">
        <v>29.23085</v>
      </c>
      <c r="E26" s="45">
        <v>32.70673</v>
      </c>
      <c r="F26" s="45">
        <v>27.50142</v>
      </c>
      <c r="G26" s="45">
        <v>29.49605</v>
      </c>
      <c r="H26" s="45">
        <v>30.08775</v>
      </c>
      <c r="I26" s="45">
        <v>30.83745</v>
      </c>
      <c r="J26" s="44">
        <v>59.744219999999999</v>
      </c>
      <c r="K26" s="45">
        <v>58.397190000000002</v>
      </c>
      <c r="L26" s="45">
        <v>55.740580000000001</v>
      </c>
      <c r="M26" s="45">
        <v>58.116370000000003</v>
      </c>
      <c r="N26" s="46">
        <v>62.850920000000002</v>
      </c>
    </row>
    <row r="27" spans="2:16" x14ac:dyDescent="0.2">
      <c r="B27" s="40">
        <v>20</v>
      </c>
      <c r="C27" s="44">
        <v>30.14152</v>
      </c>
      <c r="D27" s="45">
        <v>31.261019999999998</v>
      </c>
      <c r="E27" s="45">
        <v>36.2468</v>
      </c>
      <c r="F27" s="45">
        <v>30.006229999999999</v>
      </c>
      <c r="G27" s="45">
        <v>32.183450000000001</v>
      </c>
      <c r="H27" s="45">
        <v>33.784730000000003</v>
      </c>
      <c r="I27" s="45">
        <v>33.385339999999999</v>
      </c>
      <c r="J27" s="44">
        <v>67.001469999999998</v>
      </c>
      <c r="K27" s="45">
        <v>63.115049999999997</v>
      </c>
      <c r="L27" s="45">
        <v>62.285530000000001</v>
      </c>
      <c r="M27" s="45">
        <v>64.053880000000007</v>
      </c>
      <c r="N27" s="46">
        <v>68.456580000000002</v>
      </c>
    </row>
    <row r="28" spans="2:16" x14ac:dyDescent="0.2">
      <c r="B28" s="40">
        <v>22</v>
      </c>
      <c r="C28" s="44">
        <v>33.875169999999997</v>
      </c>
      <c r="D28" s="45">
        <v>34.332599999999999</v>
      </c>
      <c r="E28" s="45">
        <v>39.417090000000002</v>
      </c>
      <c r="F28" s="45">
        <v>33.172359999999998</v>
      </c>
      <c r="G28" s="45">
        <v>34.55039</v>
      </c>
      <c r="H28" s="45">
        <v>37.369529999999997</v>
      </c>
      <c r="I28" s="45">
        <v>36.22184</v>
      </c>
      <c r="J28" s="44">
        <v>74.055189999999996</v>
      </c>
      <c r="K28" s="45">
        <v>68.721670000000003</v>
      </c>
      <c r="L28" s="45">
        <v>69.863249999999994</v>
      </c>
      <c r="M28" s="45">
        <v>69.744950000000003</v>
      </c>
      <c r="N28" s="46">
        <v>75.22842</v>
      </c>
    </row>
    <row r="29" spans="2:16" x14ac:dyDescent="0.2">
      <c r="B29" s="40">
        <v>24</v>
      </c>
      <c r="C29" s="44">
        <v>36.062779999999997</v>
      </c>
      <c r="D29" s="45">
        <v>38.723050000000001</v>
      </c>
      <c r="E29" s="45">
        <v>43.809040000000003</v>
      </c>
      <c r="F29" s="45">
        <v>35.59122</v>
      </c>
      <c r="G29" s="45">
        <v>38.698529999999998</v>
      </c>
      <c r="H29" s="45">
        <v>41.0809</v>
      </c>
      <c r="I29" s="45">
        <v>39.154159999999997</v>
      </c>
      <c r="J29" s="44">
        <v>79.693749999999994</v>
      </c>
      <c r="K29" s="45">
        <v>73.295490000000001</v>
      </c>
      <c r="L29" s="45">
        <v>76.99091</v>
      </c>
      <c r="M29" s="45">
        <v>76.217449999999999</v>
      </c>
      <c r="N29" s="46">
        <v>82.869230000000002</v>
      </c>
    </row>
    <row r="30" spans="2:16" x14ac:dyDescent="0.2">
      <c r="B30" s="40">
        <v>26</v>
      </c>
      <c r="C30" s="44">
        <v>38.311399999999999</v>
      </c>
      <c r="D30" s="45">
        <v>41.68506</v>
      </c>
      <c r="E30" s="45">
        <v>46.602150000000002</v>
      </c>
      <c r="F30" s="45">
        <v>37.632759999999998</v>
      </c>
      <c r="G30" s="45">
        <v>41.142569999999999</v>
      </c>
      <c r="H30" s="45">
        <v>44.679989999999997</v>
      </c>
      <c r="I30" s="45">
        <v>42.201219999999999</v>
      </c>
      <c r="J30" s="44">
        <v>85.981430000000003</v>
      </c>
      <c r="K30" s="45">
        <v>79.991259999999997</v>
      </c>
      <c r="L30" s="45">
        <v>80.810370000000006</v>
      </c>
      <c r="M30" s="45">
        <v>82.630650000000003</v>
      </c>
      <c r="N30" s="46">
        <v>88.306529999999995</v>
      </c>
    </row>
    <row r="31" spans="2:16" x14ac:dyDescent="0.2">
      <c r="B31" s="40">
        <v>28</v>
      </c>
      <c r="C31" s="44">
        <v>42.439390000000003</v>
      </c>
      <c r="D31" s="45">
        <v>45.759030000000003</v>
      </c>
      <c r="E31" s="45">
        <v>49.540019999999998</v>
      </c>
      <c r="F31" s="45">
        <v>40.069240000000001</v>
      </c>
      <c r="G31" s="45">
        <v>45.284239999999997</v>
      </c>
      <c r="H31" s="45">
        <v>49.574089999999998</v>
      </c>
      <c r="I31" s="45">
        <v>46.846890000000002</v>
      </c>
      <c r="J31" s="44">
        <v>90.809460000000001</v>
      </c>
      <c r="K31" s="45">
        <v>83.848820000000003</v>
      </c>
      <c r="L31" s="45">
        <v>85.007300000000001</v>
      </c>
      <c r="M31" s="45">
        <v>87.444640000000007</v>
      </c>
      <c r="N31" s="46">
        <v>89.593159999999997</v>
      </c>
    </row>
    <row r="32" spans="2:16" x14ac:dyDescent="0.2">
      <c r="B32" s="40">
        <v>30</v>
      </c>
      <c r="C32" s="44">
        <v>45.206919999999997</v>
      </c>
      <c r="D32" s="45">
        <v>49.240169999999999</v>
      </c>
      <c r="E32" s="45">
        <v>52.839509999999997</v>
      </c>
      <c r="F32" s="45">
        <v>43.347799999999999</v>
      </c>
      <c r="G32" s="45">
        <v>49.692349999999998</v>
      </c>
      <c r="H32" s="45">
        <v>55.074739999999998</v>
      </c>
      <c r="I32" s="45">
        <v>51.78378</v>
      </c>
      <c r="J32" s="44">
        <v>94.455020000000005</v>
      </c>
      <c r="K32" s="45">
        <v>86.519109999999998</v>
      </c>
      <c r="L32" s="45">
        <v>89.325699999999998</v>
      </c>
      <c r="M32" s="45">
        <v>89.429450000000003</v>
      </c>
      <c r="N32" s="46">
        <v>92.082250000000002</v>
      </c>
    </row>
    <row r="33" spans="2:14" x14ac:dyDescent="0.2">
      <c r="B33" s="40">
        <v>32</v>
      </c>
      <c r="C33" s="44">
        <v>48.798990000000003</v>
      </c>
      <c r="D33" s="45">
        <v>52.377040000000001</v>
      </c>
      <c r="E33" s="45">
        <v>55.968559999999997</v>
      </c>
      <c r="F33" s="45">
        <v>46.637729999999998</v>
      </c>
      <c r="G33" s="45">
        <v>53.736199999999997</v>
      </c>
      <c r="H33" s="45">
        <v>59.380380000000002</v>
      </c>
      <c r="I33" s="45">
        <v>54.524639999999998</v>
      </c>
      <c r="J33" s="44">
        <v>95.413679999999999</v>
      </c>
      <c r="K33" s="45">
        <v>89.928989999999999</v>
      </c>
      <c r="L33" s="45">
        <v>91.396550000000005</v>
      </c>
      <c r="M33" s="45">
        <v>91.245059999999995</v>
      </c>
      <c r="N33" s="46">
        <v>94.021349999999998</v>
      </c>
    </row>
    <row r="34" spans="2:14" x14ac:dyDescent="0.2">
      <c r="B34" s="40">
        <v>34</v>
      </c>
      <c r="C34" s="44">
        <v>51.789830000000002</v>
      </c>
      <c r="D34" s="45">
        <v>54.935290000000002</v>
      </c>
      <c r="E34" s="45">
        <v>60.875300000000003</v>
      </c>
      <c r="F34" s="45">
        <v>50.11439</v>
      </c>
      <c r="G34" s="45">
        <v>58.144869999999997</v>
      </c>
      <c r="H34" s="45">
        <v>63.084470000000003</v>
      </c>
      <c r="I34" s="45">
        <v>57.050409999999999</v>
      </c>
      <c r="J34" s="44">
        <v>98.131600000000006</v>
      </c>
      <c r="K34" s="45">
        <v>92.094610000000003</v>
      </c>
      <c r="L34" s="45">
        <v>93.150670000000005</v>
      </c>
      <c r="M34" s="45">
        <v>92.742040000000003</v>
      </c>
      <c r="N34" s="46">
        <v>93.846739999999997</v>
      </c>
    </row>
    <row r="35" spans="2:14" x14ac:dyDescent="0.2">
      <c r="B35" s="40">
        <v>36</v>
      </c>
      <c r="C35" s="44">
        <v>55.45364</v>
      </c>
      <c r="D35" s="45">
        <v>58.518940000000001</v>
      </c>
      <c r="E35" s="45">
        <v>63.054049999999997</v>
      </c>
      <c r="F35" s="45">
        <v>53.218200000000003</v>
      </c>
      <c r="G35" s="45">
        <v>61.700780000000002</v>
      </c>
      <c r="H35" s="45">
        <v>66.551869999999994</v>
      </c>
      <c r="I35" s="45">
        <v>60.293109999999999</v>
      </c>
      <c r="J35" s="44">
        <v>97.560829999999996</v>
      </c>
      <c r="K35" s="45">
        <v>94.3172</v>
      </c>
      <c r="L35" s="45">
        <v>93.988</v>
      </c>
      <c r="M35" s="45">
        <v>93.097239999999999</v>
      </c>
      <c r="N35" s="46">
        <v>94.99091</v>
      </c>
    </row>
    <row r="36" spans="2:14" x14ac:dyDescent="0.2">
      <c r="B36" s="40">
        <v>38</v>
      </c>
      <c r="C36" s="44">
        <v>59.071779999999997</v>
      </c>
      <c r="D36" s="45">
        <v>63.319890000000001</v>
      </c>
      <c r="E36" s="45">
        <v>67.46951</v>
      </c>
      <c r="F36" s="45">
        <v>58.211790000000001</v>
      </c>
      <c r="G36" s="45">
        <v>65.554060000000007</v>
      </c>
      <c r="H36" s="45">
        <v>70.990430000000003</v>
      </c>
      <c r="I36" s="45">
        <v>63.798430000000003</v>
      </c>
      <c r="J36" s="44">
        <v>99.427670000000006</v>
      </c>
      <c r="K36" s="45">
        <v>94.787930000000003</v>
      </c>
      <c r="L36" s="45">
        <v>96.425290000000004</v>
      </c>
      <c r="M36" s="45">
        <v>95.482219999999998</v>
      </c>
      <c r="N36" s="46">
        <v>96.169749999999993</v>
      </c>
    </row>
    <row r="37" spans="2:14" x14ac:dyDescent="0.2">
      <c r="B37" s="40">
        <v>40</v>
      </c>
      <c r="C37" s="44">
        <v>62.25882</v>
      </c>
      <c r="D37" s="45">
        <v>66.153639999999996</v>
      </c>
      <c r="E37" s="45">
        <v>71.581090000000003</v>
      </c>
      <c r="F37" s="45">
        <v>60.04224</v>
      </c>
      <c r="G37" s="45">
        <v>66.994640000000004</v>
      </c>
      <c r="H37" s="45">
        <v>73.429739999999995</v>
      </c>
      <c r="I37" s="45">
        <v>66.968580000000003</v>
      </c>
      <c r="J37" s="44">
        <v>100.15949999999999</v>
      </c>
      <c r="K37" s="45">
        <v>96.64246</v>
      </c>
      <c r="L37" s="45">
        <v>96.795310000000001</v>
      </c>
      <c r="M37" s="45">
        <v>96.227360000000004</v>
      </c>
      <c r="N37" s="46">
        <v>97.109290000000001</v>
      </c>
    </row>
    <row r="38" spans="2:14" x14ac:dyDescent="0.2">
      <c r="B38" s="40">
        <v>42</v>
      </c>
      <c r="C38" s="44">
        <v>67.817250000000001</v>
      </c>
      <c r="D38" s="45">
        <v>70.081429999999997</v>
      </c>
      <c r="E38" s="45">
        <v>74.191429999999997</v>
      </c>
      <c r="F38" s="45">
        <v>62.254049999999999</v>
      </c>
      <c r="G38" s="45">
        <v>69.144040000000004</v>
      </c>
      <c r="H38" s="45">
        <v>77.336870000000005</v>
      </c>
      <c r="I38" s="45">
        <v>69.287859999999995</v>
      </c>
      <c r="J38" s="44">
        <v>100.29730000000001</v>
      </c>
      <c r="K38" s="45">
        <v>97.574259999999995</v>
      </c>
      <c r="L38" s="45">
        <v>97.421390000000002</v>
      </c>
      <c r="M38" s="45">
        <v>97.120900000000006</v>
      </c>
      <c r="N38" s="46">
        <v>98.203729999999993</v>
      </c>
    </row>
    <row r="39" spans="2:14" x14ac:dyDescent="0.2">
      <c r="B39" s="40">
        <v>44</v>
      </c>
      <c r="C39" s="44">
        <v>69.761880000000005</v>
      </c>
      <c r="D39" s="45">
        <v>73.007239999999996</v>
      </c>
      <c r="E39" s="45">
        <v>76.988889999999998</v>
      </c>
      <c r="F39" s="45">
        <v>66.41019</v>
      </c>
      <c r="G39" s="45">
        <v>71.140510000000006</v>
      </c>
      <c r="H39" s="45">
        <v>78.925489999999996</v>
      </c>
      <c r="I39" s="45">
        <v>72.541849999999997</v>
      </c>
      <c r="J39" s="44">
        <v>100.1675</v>
      </c>
      <c r="K39" s="45">
        <v>99.513400000000004</v>
      </c>
      <c r="L39" s="45">
        <v>96.907589999999999</v>
      </c>
      <c r="M39" s="45">
        <v>98.361660000000001</v>
      </c>
      <c r="N39" s="46">
        <v>97.843149999999994</v>
      </c>
    </row>
    <row r="40" spans="2:14" x14ac:dyDescent="0.2">
      <c r="B40" s="40">
        <v>46</v>
      </c>
      <c r="C40" s="44">
        <v>74.272270000000006</v>
      </c>
      <c r="D40" s="45">
        <v>75.458020000000005</v>
      </c>
      <c r="E40" s="45">
        <v>78.912279999999996</v>
      </c>
      <c r="F40" s="45">
        <v>68.710419999999999</v>
      </c>
      <c r="G40" s="45">
        <v>73.244799999999998</v>
      </c>
      <c r="H40" s="45">
        <v>79.879040000000003</v>
      </c>
      <c r="I40" s="45">
        <v>75.946960000000004</v>
      </c>
      <c r="J40" s="44">
        <v>99.608609999999999</v>
      </c>
      <c r="K40" s="45">
        <v>99.161510000000007</v>
      </c>
      <c r="L40" s="45">
        <v>97.225470000000001</v>
      </c>
      <c r="M40" s="45">
        <v>98.806309999999996</v>
      </c>
      <c r="N40" s="46">
        <v>97.311769999999996</v>
      </c>
    </row>
    <row r="41" spans="2:14" x14ac:dyDescent="0.2">
      <c r="B41" s="40">
        <v>48</v>
      </c>
      <c r="C41" s="44">
        <v>75.902060000000006</v>
      </c>
      <c r="D41" s="45">
        <v>78.71978</v>
      </c>
      <c r="E41" s="45">
        <v>81.234690000000001</v>
      </c>
      <c r="F41" s="45">
        <v>71.638180000000006</v>
      </c>
      <c r="G41" s="45">
        <v>75.004469999999998</v>
      </c>
      <c r="H41" s="45">
        <v>80.701189999999997</v>
      </c>
      <c r="I41" s="45">
        <v>78.972629999999995</v>
      </c>
      <c r="J41" s="44">
        <v>99.968400000000003</v>
      </c>
      <c r="K41" s="45">
        <v>98.908420000000007</v>
      </c>
      <c r="L41" s="45">
        <v>96.928920000000005</v>
      </c>
      <c r="M41" s="45">
        <v>99.267709999999994</v>
      </c>
      <c r="N41" s="46">
        <v>96.83681</v>
      </c>
    </row>
    <row r="42" spans="2:14" x14ac:dyDescent="0.2">
      <c r="B42" s="40">
        <v>50</v>
      </c>
      <c r="C42" s="44">
        <v>78.152079999999998</v>
      </c>
      <c r="D42" s="45">
        <v>80.030469999999994</v>
      </c>
      <c r="E42" s="45">
        <v>83.987359999999995</v>
      </c>
      <c r="F42" s="45">
        <v>74.206559999999996</v>
      </c>
      <c r="G42" s="45">
        <v>77.948099999999997</v>
      </c>
      <c r="H42" s="45">
        <v>81.963899999999995</v>
      </c>
      <c r="I42" s="45">
        <v>82.306560000000005</v>
      </c>
      <c r="J42" s="44">
        <v>100.291</v>
      </c>
      <c r="K42" s="45">
        <v>98.348129999999998</v>
      </c>
      <c r="L42" s="45">
        <v>98.569419999999994</v>
      </c>
      <c r="M42" s="45">
        <v>98.944019999999995</v>
      </c>
      <c r="N42" s="46">
        <v>97.252880000000005</v>
      </c>
    </row>
    <row r="43" spans="2:14" x14ac:dyDescent="0.2">
      <c r="B43" s="40">
        <v>52</v>
      </c>
      <c r="C43" s="44">
        <v>78.814300000000003</v>
      </c>
      <c r="D43" s="45">
        <v>83.454629999999995</v>
      </c>
      <c r="E43" s="45">
        <v>85.514430000000004</v>
      </c>
      <c r="F43" s="45">
        <v>76.209040000000002</v>
      </c>
      <c r="G43" s="45">
        <v>78.637889999999999</v>
      </c>
      <c r="H43" s="45">
        <v>82.418530000000004</v>
      </c>
      <c r="I43" s="45">
        <v>83.624369999999999</v>
      </c>
      <c r="J43" s="44">
        <v>99.384299999999996</v>
      </c>
      <c r="K43" s="45">
        <v>98.75282</v>
      </c>
      <c r="L43" s="45">
        <v>99.246560000000002</v>
      </c>
      <c r="M43" s="45">
        <v>99.143510000000006</v>
      </c>
      <c r="N43" s="46">
        <v>95.866110000000006</v>
      </c>
    </row>
    <row r="44" spans="2:14" x14ac:dyDescent="0.2">
      <c r="B44" s="40">
        <v>54</v>
      </c>
      <c r="C44" s="44">
        <v>81.319360000000003</v>
      </c>
      <c r="D44" s="45">
        <v>84.780879999999996</v>
      </c>
      <c r="E44" s="45">
        <v>87.137690000000006</v>
      </c>
      <c r="F44" s="45">
        <v>78.518379999999993</v>
      </c>
      <c r="G44" s="45">
        <v>80.389399999999995</v>
      </c>
      <c r="H44" s="45">
        <v>84.020880000000005</v>
      </c>
      <c r="I44" s="45">
        <v>85.256979999999999</v>
      </c>
      <c r="J44" s="44">
        <v>100.0459</v>
      </c>
      <c r="K44" s="45">
        <v>98.967290000000006</v>
      </c>
      <c r="L44" s="45">
        <v>99.737589999999997</v>
      </c>
      <c r="M44" s="45">
        <v>99.433229999999995</v>
      </c>
      <c r="N44" s="46">
        <v>95.529920000000004</v>
      </c>
    </row>
    <row r="45" spans="2:14" x14ac:dyDescent="0.2">
      <c r="B45" s="40">
        <v>56</v>
      </c>
      <c r="C45" s="44">
        <v>83.29186</v>
      </c>
      <c r="D45" s="45">
        <v>85.472719999999995</v>
      </c>
      <c r="E45" s="45">
        <v>87.964669999999998</v>
      </c>
      <c r="F45" s="45">
        <v>79.403949999999995</v>
      </c>
      <c r="G45" s="45">
        <v>81.539280000000005</v>
      </c>
      <c r="H45" s="45">
        <v>85.164330000000007</v>
      </c>
      <c r="I45" s="45">
        <v>86.549459999999996</v>
      </c>
      <c r="J45" s="44">
        <v>100.8329</v>
      </c>
      <c r="K45" s="45">
        <v>98.419629999999998</v>
      </c>
      <c r="L45" s="45">
        <v>100.86539999999999</v>
      </c>
      <c r="M45" s="45">
        <v>99.32544</v>
      </c>
      <c r="N45" s="46">
        <v>94.559070000000006</v>
      </c>
    </row>
    <row r="46" spans="2:14" x14ac:dyDescent="0.2">
      <c r="B46" s="40">
        <v>58</v>
      </c>
      <c r="C46" s="44">
        <v>84.887910000000005</v>
      </c>
      <c r="D46" s="45">
        <v>87.24194</v>
      </c>
      <c r="E46" s="45">
        <v>89.643870000000007</v>
      </c>
      <c r="F46" s="45">
        <v>81.344909999999999</v>
      </c>
      <c r="G46" s="45">
        <v>82.148799999999994</v>
      </c>
      <c r="H46" s="45">
        <v>84.746639999999999</v>
      </c>
      <c r="I46" s="45">
        <v>87.136700000000005</v>
      </c>
      <c r="J46" s="44">
        <v>100.324</v>
      </c>
      <c r="K46" s="45">
        <v>98.968959999999996</v>
      </c>
      <c r="L46" s="45">
        <v>99.64864</v>
      </c>
      <c r="M46" s="45">
        <v>99.926860000000005</v>
      </c>
      <c r="N46" s="46">
        <v>95.12003</v>
      </c>
    </row>
    <row r="47" spans="2:14" x14ac:dyDescent="0.2">
      <c r="B47" s="40">
        <v>60</v>
      </c>
      <c r="C47" s="44">
        <v>84.207260000000005</v>
      </c>
      <c r="D47" s="45">
        <v>86.586529999999996</v>
      </c>
      <c r="E47" s="45">
        <v>92.375820000000004</v>
      </c>
      <c r="F47" s="45">
        <v>82.960359999999994</v>
      </c>
      <c r="G47" s="45">
        <v>83.430750000000003</v>
      </c>
      <c r="H47" s="45">
        <v>84.66507</v>
      </c>
      <c r="I47" s="45">
        <v>88.632630000000006</v>
      </c>
      <c r="J47" s="44">
        <v>99.451989999999995</v>
      </c>
      <c r="K47" s="45">
        <v>99.461470000000006</v>
      </c>
      <c r="L47" s="45">
        <v>100.73739999999999</v>
      </c>
      <c r="M47" s="45">
        <v>99.651619999999994</v>
      </c>
      <c r="N47" s="46">
        <v>94.700839999999999</v>
      </c>
    </row>
    <row r="48" spans="2:14" x14ac:dyDescent="0.2">
      <c r="B48" s="40">
        <v>62</v>
      </c>
      <c r="C48" s="44">
        <v>85.630939999999995</v>
      </c>
      <c r="D48" s="45">
        <v>87.861109999999996</v>
      </c>
      <c r="E48" s="45">
        <v>93.505039999999994</v>
      </c>
      <c r="F48" s="45">
        <v>82.630129999999994</v>
      </c>
      <c r="G48" s="45">
        <v>85.271140000000003</v>
      </c>
      <c r="H48" s="45">
        <v>85.921779999999998</v>
      </c>
      <c r="I48" s="45">
        <v>89.865459999999999</v>
      </c>
      <c r="J48" s="44">
        <v>100.9482</v>
      </c>
      <c r="K48" s="45">
        <v>99.064030000000002</v>
      </c>
      <c r="L48" s="45">
        <v>100.16589999999999</v>
      </c>
      <c r="M48" s="45">
        <v>98.833439999999996</v>
      </c>
      <c r="N48" s="46">
        <v>96.05959</v>
      </c>
    </row>
    <row r="49" spans="1:14" x14ac:dyDescent="0.2">
      <c r="B49" s="40">
        <v>64</v>
      </c>
      <c r="C49" s="44">
        <v>87.08672</v>
      </c>
      <c r="D49" s="45">
        <v>88.20411</v>
      </c>
      <c r="E49" s="45">
        <v>92.973230000000001</v>
      </c>
      <c r="F49" s="45">
        <v>84.462590000000006</v>
      </c>
      <c r="G49" s="45">
        <v>85.193920000000006</v>
      </c>
      <c r="H49" s="45">
        <v>86.380589999999998</v>
      </c>
      <c r="I49" s="45">
        <v>88.872389999999996</v>
      </c>
      <c r="J49" s="44">
        <v>100.6092</v>
      </c>
      <c r="K49" s="45">
        <v>98.606859999999998</v>
      </c>
      <c r="L49" s="45">
        <v>99.906570000000002</v>
      </c>
      <c r="M49" s="45">
        <v>99.133960000000002</v>
      </c>
      <c r="N49" s="46">
        <v>96.463650000000001</v>
      </c>
    </row>
    <row r="50" spans="1:14" x14ac:dyDescent="0.2">
      <c r="B50" s="40">
        <v>66</v>
      </c>
      <c r="C50" s="44">
        <v>87.678830000000005</v>
      </c>
      <c r="D50" s="45">
        <v>87.725650000000002</v>
      </c>
      <c r="E50" s="45">
        <v>93.220479999999995</v>
      </c>
      <c r="F50" s="45">
        <v>83.846519999999998</v>
      </c>
      <c r="G50" s="45">
        <v>87.148510000000002</v>
      </c>
      <c r="H50" s="45">
        <v>87.058109999999999</v>
      </c>
      <c r="I50" s="45">
        <v>89.155709999999999</v>
      </c>
      <c r="J50" s="44">
        <v>100.313</v>
      </c>
      <c r="K50" s="45">
        <v>99.836010000000002</v>
      </c>
      <c r="L50" s="45">
        <v>98.401269999999997</v>
      </c>
      <c r="M50" s="45">
        <v>98.620279999999994</v>
      </c>
      <c r="N50" s="46">
        <v>96.359759999999994</v>
      </c>
    </row>
    <row r="51" spans="1:14" x14ac:dyDescent="0.2">
      <c r="B51" s="40">
        <v>68</v>
      </c>
      <c r="C51" s="44">
        <v>89.642120000000006</v>
      </c>
      <c r="D51" s="45">
        <v>88.866929999999996</v>
      </c>
      <c r="E51" s="45">
        <v>93.086510000000004</v>
      </c>
      <c r="F51" s="45">
        <v>83.517250000000004</v>
      </c>
      <c r="G51" s="45">
        <v>86.593209999999999</v>
      </c>
      <c r="H51" s="45">
        <v>88.264769999999999</v>
      </c>
      <c r="I51" s="45">
        <v>89.317679999999996</v>
      </c>
      <c r="J51" s="44">
        <v>99.884910000000005</v>
      </c>
      <c r="K51" s="45">
        <v>100.389</v>
      </c>
      <c r="L51" s="45">
        <v>98.84393</v>
      </c>
      <c r="M51" s="45">
        <v>98.460250000000002</v>
      </c>
      <c r="N51" s="46">
        <v>95.436930000000004</v>
      </c>
    </row>
    <row r="52" spans="1:14" x14ac:dyDescent="0.2">
      <c r="B52" s="40">
        <v>70</v>
      </c>
      <c r="C52" s="47">
        <v>88.409980000000004</v>
      </c>
      <c r="D52" s="48">
        <v>88.271150000000006</v>
      </c>
      <c r="E52" s="48">
        <v>91.911689999999993</v>
      </c>
      <c r="F52" s="48">
        <v>84.933070000000001</v>
      </c>
      <c r="G52" s="48">
        <v>88.391720000000007</v>
      </c>
      <c r="H52" s="48">
        <v>88.150279999999995</v>
      </c>
      <c r="I52" s="48">
        <v>89.08511</v>
      </c>
      <c r="J52" s="47">
        <v>99.793869999999998</v>
      </c>
      <c r="K52" s="48">
        <v>100.5433</v>
      </c>
      <c r="L52" s="48">
        <v>98.62021</v>
      </c>
      <c r="M52" s="48">
        <v>99.595600000000005</v>
      </c>
      <c r="N52" s="49">
        <v>95.738399999999999</v>
      </c>
    </row>
    <row r="55" spans="1:14" x14ac:dyDescent="0.2">
      <c r="A55" s="1" t="s">
        <v>195</v>
      </c>
    </row>
    <row r="58" spans="1:14" x14ac:dyDescent="0.2">
      <c r="G58" s="27" t="s">
        <v>196</v>
      </c>
    </row>
    <row r="99" spans="1:10" x14ac:dyDescent="0.2">
      <c r="A99" s="1" t="s">
        <v>110</v>
      </c>
      <c r="B99" s="1"/>
    </row>
    <row r="102" spans="1:10" x14ac:dyDescent="0.2">
      <c r="J102" s="27" t="s">
        <v>203</v>
      </c>
    </row>
    <row r="121" spans="2:2" x14ac:dyDescent="0.2">
      <c r="B121" s="27"/>
    </row>
    <row r="122" spans="2:2" x14ac:dyDescent="0.2">
      <c r="B122" s="27"/>
    </row>
    <row r="123" spans="2:2" x14ac:dyDescent="0.2">
      <c r="B123" s="27"/>
    </row>
    <row r="124" spans="2:2" x14ac:dyDescent="0.2">
      <c r="B124" s="27"/>
    </row>
    <row r="125" spans="2:2" x14ac:dyDescent="0.2">
      <c r="B125" s="27"/>
    </row>
    <row r="126" spans="2:2" x14ac:dyDescent="0.2">
      <c r="B126" s="27"/>
    </row>
    <row r="127" spans="2:2" x14ac:dyDescent="0.2">
      <c r="B127" s="27"/>
    </row>
    <row r="128" spans="2:2" x14ac:dyDescent="0.2">
      <c r="B128" s="27"/>
    </row>
    <row r="129" spans="1:2" x14ac:dyDescent="0.2">
      <c r="B129" s="27"/>
    </row>
    <row r="144" spans="1:2" x14ac:dyDescent="0.2">
      <c r="A144" s="1" t="s">
        <v>199</v>
      </c>
      <c r="B144" s="150"/>
    </row>
    <row r="146" spans="2:7" x14ac:dyDescent="0.2">
      <c r="B146" s="136" t="s">
        <v>13</v>
      </c>
      <c r="C146" s="137"/>
      <c r="D146" s="137"/>
      <c r="E146" s="138"/>
    </row>
    <row r="147" spans="2:7" x14ac:dyDescent="0.2">
      <c r="B147" s="136" t="s">
        <v>14</v>
      </c>
      <c r="C147" s="137"/>
      <c r="D147" s="137"/>
      <c r="E147" s="138"/>
      <c r="G147" s="27" t="s">
        <v>94</v>
      </c>
    </row>
    <row r="148" spans="2:7" x14ac:dyDescent="0.2">
      <c r="B148" s="139"/>
      <c r="C148" s="139" t="s">
        <v>97</v>
      </c>
      <c r="D148" s="139" t="s">
        <v>95</v>
      </c>
      <c r="E148" s="139" t="s">
        <v>96</v>
      </c>
    </row>
    <row r="149" spans="2:7" x14ac:dyDescent="0.2">
      <c r="B149" s="139" t="s">
        <v>15</v>
      </c>
      <c r="C149" s="139">
        <v>1</v>
      </c>
      <c r="D149" s="5">
        <v>12.29</v>
      </c>
      <c r="E149" s="5">
        <v>12.37</v>
      </c>
    </row>
    <row r="150" spans="2:7" x14ac:dyDescent="0.2">
      <c r="B150" s="139" t="s">
        <v>16</v>
      </c>
      <c r="C150" s="139">
        <v>1</v>
      </c>
      <c r="D150" s="5">
        <v>6.96</v>
      </c>
      <c r="E150" s="5">
        <v>6.26</v>
      </c>
    </row>
    <row r="151" spans="2:7" x14ac:dyDescent="0.2">
      <c r="B151" s="139" t="s">
        <v>17</v>
      </c>
      <c r="C151" s="139">
        <v>1</v>
      </c>
      <c r="D151" s="5">
        <v>8.32</v>
      </c>
      <c r="E151" s="5">
        <v>13.42</v>
      </c>
    </row>
    <row r="152" spans="2:7" x14ac:dyDescent="0.2">
      <c r="B152" s="139" t="s">
        <v>18</v>
      </c>
      <c r="C152" s="5">
        <v>10.42</v>
      </c>
      <c r="D152" s="5">
        <v>28.13</v>
      </c>
      <c r="E152" s="5">
        <v>26.77</v>
      </c>
    </row>
    <row r="153" spans="2:7" x14ac:dyDescent="0.2">
      <c r="B153" s="50" t="s">
        <v>19</v>
      </c>
      <c r="C153" s="5">
        <v>9.44</v>
      </c>
      <c r="D153" s="5">
        <v>20.92</v>
      </c>
      <c r="E153" s="5">
        <v>14.48</v>
      </c>
    </row>
    <row r="154" spans="2:7" x14ac:dyDescent="0.2">
      <c r="B154" s="50" t="s">
        <v>20</v>
      </c>
      <c r="C154" s="5">
        <v>7.71</v>
      </c>
      <c r="D154" s="5">
        <v>23.93</v>
      </c>
      <c r="E154" s="5">
        <v>22.59</v>
      </c>
    </row>
  </sheetData>
  <mergeCells count="4">
    <mergeCell ref="J16:N16"/>
    <mergeCell ref="C16:I16"/>
    <mergeCell ref="B3:B5"/>
    <mergeCell ref="B6:B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A4BC47-DFD1-F542-ABA7-5AB367505FF0}">
  <dimension ref="A1:J124"/>
  <sheetViews>
    <sheetView zoomScale="88" workbookViewId="0">
      <selection activeCell="H97" sqref="H97"/>
    </sheetView>
  </sheetViews>
  <sheetFormatPr baseColWidth="10" defaultRowHeight="16" x14ac:dyDescent="0.2"/>
  <cols>
    <col min="1" max="1" width="10.83203125" style="27"/>
    <col min="2" max="2" width="14" style="27" customWidth="1"/>
    <col min="3" max="3" width="14.1640625" style="27" customWidth="1"/>
    <col min="4" max="4" width="12.6640625" style="27" bestFit="1" customWidth="1"/>
    <col min="5" max="5" width="11.6640625" style="27" bestFit="1" customWidth="1"/>
    <col min="6" max="16384" width="10.83203125" style="27"/>
  </cols>
  <sheetData>
    <row r="1" spans="1:5" x14ac:dyDescent="0.2">
      <c r="A1" s="1" t="s">
        <v>12</v>
      </c>
      <c r="B1" s="35"/>
    </row>
    <row r="2" spans="1:5" x14ac:dyDescent="0.2">
      <c r="B2" s="37" t="s">
        <v>6</v>
      </c>
      <c r="C2" s="6"/>
    </row>
    <row r="3" spans="1:5" x14ac:dyDescent="0.2">
      <c r="B3" s="179" t="s">
        <v>7</v>
      </c>
      <c r="C3" s="180"/>
    </row>
    <row r="4" spans="1:5" x14ac:dyDescent="0.2">
      <c r="B4" s="8">
        <v>1</v>
      </c>
      <c r="C4" s="5">
        <v>0.88015829999999995</v>
      </c>
    </row>
    <row r="5" spans="1:5" x14ac:dyDescent="0.2">
      <c r="B5" s="8">
        <v>2</v>
      </c>
      <c r="C5" s="5">
        <v>0.94561709999999999</v>
      </c>
      <c r="E5" s="27" t="s">
        <v>53</v>
      </c>
    </row>
    <row r="6" spans="1:5" x14ac:dyDescent="0.2">
      <c r="B6" s="13">
        <v>3</v>
      </c>
      <c r="C6" s="13">
        <v>0.84960239999999998</v>
      </c>
      <c r="E6" s="27" t="s">
        <v>62</v>
      </c>
    </row>
    <row r="7" spans="1:5" x14ac:dyDescent="0.2">
      <c r="B7" s="13">
        <v>4</v>
      </c>
      <c r="C7" s="13">
        <v>1.324622</v>
      </c>
    </row>
    <row r="8" spans="1:5" x14ac:dyDescent="0.2">
      <c r="B8" s="179" t="s">
        <v>8</v>
      </c>
      <c r="C8" s="180"/>
    </row>
    <row r="9" spans="1:5" x14ac:dyDescent="0.2">
      <c r="B9" s="13">
        <v>1</v>
      </c>
      <c r="C9" s="13">
        <v>2.2121810000000002</v>
      </c>
    </row>
    <row r="10" spans="1:5" x14ac:dyDescent="0.2">
      <c r="B10" s="13">
        <v>2</v>
      </c>
      <c r="C10" s="13">
        <v>2.9900169999999999</v>
      </c>
    </row>
    <row r="11" spans="1:5" x14ac:dyDescent="0.2">
      <c r="B11" s="13">
        <v>3</v>
      </c>
      <c r="C11" s="13">
        <v>3.0926459999999998</v>
      </c>
    </row>
    <row r="12" spans="1:5" x14ac:dyDescent="0.2">
      <c r="B12" s="8">
        <v>4</v>
      </c>
      <c r="C12" s="5">
        <v>3.1497160000000002</v>
      </c>
    </row>
    <row r="13" spans="1:5" x14ac:dyDescent="0.2">
      <c r="B13" s="8">
        <v>5</v>
      </c>
      <c r="C13" s="5">
        <v>3.1544439999999998</v>
      </c>
    </row>
    <row r="14" spans="1:5" x14ac:dyDescent="0.2">
      <c r="B14" s="35"/>
    </row>
    <row r="15" spans="1:5" x14ac:dyDescent="0.2">
      <c r="B15" s="35"/>
    </row>
    <row r="16" spans="1:5" x14ac:dyDescent="0.2">
      <c r="B16" s="35"/>
    </row>
    <row r="17" spans="1:5" x14ac:dyDescent="0.2">
      <c r="A17" s="1" t="s">
        <v>99</v>
      </c>
      <c r="B17" s="35"/>
    </row>
    <row r="18" spans="1:5" x14ac:dyDescent="0.2">
      <c r="B18" s="37" t="s">
        <v>11</v>
      </c>
      <c r="C18" s="6"/>
    </row>
    <row r="19" spans="1:5" x14ac:dyDescent="0.2">
      <c r="B19" s="179" t="s">
        <v>9</v>
      </c>
      <c r="C19" s="180"/>
    </row>
    <row r="20" spans="1:5" x14ac:dyDescent="0.2">
      <c r="B20" s="8">
        <v>1</v>
      </c>
      <c r="C20" s="5">
        <v>47.3</v>
      </c>
      <c r="E20" s="27" t="s">
        <v>53</v>
      </c>
    </row>
    <row r="21" spans="1:5" x14ac:dyDescent="0.2">
      <c r="B21" s="8">
        <v>2</v>
      </c>
      <c r="C21" s="5">
        <v>48.4</v>
      </c>
      <c r="E21" s="27" t="s">
        <v>62</v>
      </c>
    </row>
    <row r="22" spans="1:5" x14ac:dyDescent="0.2">
      <c r="B22" s="13">
        <v>3</v>
      </c>
      <c r="C22" s="13">
        <v>37.200000000000003</v>
      </c>
    </row>
    <row r="23" spans="1:5" x14ac:dyDescent="0.2">
      <c r="B23" s="13">
        <v>4</v>
      </c>
      <c r="C23" s="13">
        <v>26.9</v>
      </c>
    </row>
    <row r="24" spans="1:5" x14ac:dyDescent="0.2">
      <c r="B24" s="13">
        <v>5</v>
      </c>
      <c r="C24" s="13">
        <v>33.1</v>
      </c>
    </row>
    <row r="25" spans="1:5" x14ac:dyDescent="0.2">
      <c r="B25" s="13">
        <v>6</v>
      </c>
      <c r="C25" s="13">
        <v>34.200000000000003</v>
      </c>
    </row>
    <row r="26" spans="1:5" x14ac:dyDescent="0.2">
      <c r="B26" s="179" t="s">
        <v>10</v>
      </c>
      <c r="C26" s="180"/>
    </row>
    <row r="27" spans="1:5" x14ac:dyDescent="0.2">
      <c r="B27" s="8">
        <v>1</v>
      </c>
      <c r="C27" s="5">
        <v>58</v>
      </c>
    </row>
    <row r="28" spans="1:5" x14ac:dyDescent="0.2">
      <c r="B28" s="8">
        <v>2</v>
      </c>
      <c r="C28" s="5">
        <v>56</v>
      </c>
    </row>
    <row r="29" spans="1:5" x14ac:dyDescent="0.2">
      <c r="B29" s="8">
        <v>3</v>
      </c>
      <c r="C29" s="5">
        <v>54.2</v>
      </c>
    </row>
    <row r="30" spans="1:5" x14ac:dyDescent="0.2">
      <c r="B30" s="8">
        <v>4</v>
      </c>
      <c r="C30" s="5">
        <v>55.2</v>
      </c>
    </row>
    <row r="31" spans="1:5" x14ac:dyDescent="0.2">
      <c r="B31" s="8">
        <v>5</v>
      </c>
      <c r="C31" s="5">
        <v>52.9</v>
      </c>
    </row>
    <row r="32" spans="1:5" x14ac:dyDescent="0.2">
      <c r="B32" s="38">
        <v>6</v>
      </c>
      <c r="C32" s="5">
        <v>50.2</v>
      </c>
    </row>
    <row r="33" spans="1:10" x14ac:dyDescent="0.2">
      <c r="B33" s="38">
        <v>7</v>
      </c>
      <c r="C33" s="5">
        <v>52.6</v>
      </c>
    </row>
    <row r="34" spans="1:10" x14ac:dyDescent="0.2">
      <c r="B34" s="14">
        <v>8</v>
      </c>
      <c r="C34" s="13">
        <v>43</v>
      </c>
      <c r="D34" s="27" t="s">
        <v>87</v>
      </c>
    </row>
    <row r="35" spans="1:10" x14ac:dyDescent="0.2">
      <c r="B35" s="14">
        <v>9</v>
      </c>
      <c r="C35" s="13">
        <v>43.4</v>
      </c>
      <c r="D35" s="27" t="s">
        <v>87</v>
      </c>
    </row>
    <row r="36" spans="1:10" x14ac:dyDescent="0.2">
      <c r="B36" s="14">
        <v>10</v>
      </c>
      <c r="C36" s="13">
        <v>39</v>
      </c>
      <c r="D36" s="27" t="s">
        <v>87</v>
      </c>
    </row>
    <row r="37" spans="1:10" x14ac:dyDescent="0.2">
      <c r="B37" s="14">
        <v>11</v>
      </c>
      <c r="C37" s="13">
        <v>30.8</v>
      </c>
      <c r="D37" s="27" t="s">
        <v>87</v>
      </c>
    </row>
    <row r="38" spans="1:10" x14ac:dyDescent="0.2">
      <c r="B38" s="35"/>
    </row>
    <row r="39" spans="1:10" x14ac:dyDescent="0.2">
      <c r="B39" s="35"/>
      <c r="D39" s="53" t="s">
        <v>88</v>
      </c>
    </row>
    <row r="42" spans="1:10" x14ac:dyDescent="0.2">
      <c r="A42" s="1" t="s">
        <v>98</v>
      </c>
      <c r="B42" s="181" t="s">
        <v>50</v>
      </c>
      <c r="C42" s="182"/>
      <c r="D42" s="182"/>
      <c r="E42" s="182"/>
      <c r="F42" s="182"/>
      <c r="G42" s="182"/>
      <c r="H42" s="183"/>
    </row>
    <row r="43" spans="1:10" x14ac:dyDescent="0.2">
      <c r="B43" s="12" t="s">
        <v>51</v>
      </c>
      <c r="C43" s="12" t="s">
        <v>48</v>
      </c>
      <c r="D43" s="12" t="s">
        <v>28</v>
      </c>
      <c r="E43" s="12" t="s">
        <v>29</v>
      </c>
      <c r="F43" s="12" t="s">
        <v>30</v>
      </c>
      <c r="G43" s="12" t="s">
        <v>31</v>
      </c>
      <c r="H43" s="12" t="s">
        <v>49</v>
      </c>
    </row>
    <row r="44" spans="1:10" ht="16" customHeight="1" x14ac:dyDescent="0.2">
      <c r="B44" s="164" t="s">
        <v>32</v>
      </c>
      <c r="C44" s="164" t="s">
        <v>33</v>
      </c>
      <c r="D44" s="167" t="s">
        <v>33</v>
      </c>
      <c r="E44" s="176" t="s">
        <v>34</v>
      </c>
      <c r="F44" s="176" t="s">
        <v>35</v>
      </c>
      <c r="G44" s="54">
        <v>56342</v>
      </c>
      <c r="H44" s="55">
        <v>41.343240014101198</v>
      </c>
      <c r="J44" s="27" t="s">
        <v>52</v>
      </c>
    </row>
    <row r="45" spans="1:10" x14ac:dyDescent="0.2">
      <c r="B45" s="165"/>
      <c r="C45" s="165"/>
      <c r="D45" s="168"/>
      <c r="E45" s="177"/>
      <c r="F45" s="177"/>
      <c r="G45" s="56">
        <v>56342</v>
      </c>
      <c r="H45" s="57">
        <v>31.952682896308996</v>
      </c>
      <c r="J45" s="27" t="s">
        <v>89</v>
      </c>
    </row>
    <row r="46" spans="1:10" x14ac:dyDescent="0.2">
      <c r="B46" s="165"/>
      <c r="C46" s="165"/>
      <c r="D46" s="168"/>
      <c r="E46" s="177"/>
      <c r="F46" s="177"/>
      <c r="G46" s="56">
        <v>56343</v>
      </c>
      <c r="H46" s="57">
        <v>44.634973789506482</v>
      </c>
    </row>
    <row r="47" spans="1:10" x14ac:dyDescent="0.2">
      <c r="B47" s="165"/>
      <c r="C47" s="165"/>
      <c r="D47" s="168"/>
      <c r="E47" s="177"/>
      <c r="F47" s="177"/>
      <c r="G47" s="56">
        <v>56343</v>
      </c>
      <c r="H47" s="57">
        <v>33.17309376242612</v>
      </c>
    </row>
    <row r="48" spans="1:10" x14ac:dyDescent="0.2">
      <c r="B48" s="165"/>
      <c r="C48" s="165"/>
      <c r="D48" s="168"/>
      <c r="E48" s="177"/>
      <c r="F48" s="177"/>
      <c r="G48" s="56">
        <v>56344</v>
      </c>
      <c r="H48" s="57">
        <v>43.733339546813269</v>
      </c>
    </row>
    <row r="49" spans="2:8" x14ac:dyDescent="0.2">
      <c r="B49" s="165"/>
      <c r="C49" s="166"/>
      <c r="D49" s="169"/>
      <c r="E49" s="178"/>
      <c r="F49" s="178"/>
      <c r="G49" s="58">
        <v>56344</v>
      </c>
      <c r="H49" s="59">
        <v>37.188416486083014</v>
      </c>
    </row>
    <row r="50" spans="2:8" ht="16" customHeight="1" x14ac:dyDescent="0.2">
      <c r="B50" s="165"/>
      <c r="C50" s="164" t="s">
        <v>36</v>
      </c>
      <c r="D50" s="167" t="s">
        <v>33</v>
      </c>
      <c r="E50" s="161" t="s">
        <v>37</v>
      </c>
      <c r="F50" s="176" t="s">
        <v>38</v>
      </c>
      <c r="G50" s="60">
        <v>37150</v>
      </c>
      <c r="H50" s="61">
        <v>51.718929781891042</v>
      </c>
    </row>
    <row r="51" spans="2:8" x14ac:dyDescent="0.2">
      <c r="B51" s="165"/>
      <c r="C51" s="165"/>
      <c r="D51" s="168"/>
      <c r="E51" s="162"/>
      <c r="F51" s="177"/>
      <c r="G51" s="62">
        <v>37150</v>
      </c>
      <c r="H51" s="63">
        <v>68.378841575274208</v>
      </c>
    </row>
    <row r="52" spans="2:8" x14ac:dyDescent="0.2">
      <c r="B52" s="165"/>
      <c r="C52" s="165"/>
      <c r="D52" s="168"/>
      <c r="E52" s="162"/>
      <c r="F52" s="177"/>
      <c r="G52" s="64">
        <v>55814</v>
      </c>
      <c r="H52" s="65">
        <v>38.646139841057014</v>
      </c>
    </row>
    <row r="53" spans="2:8" x14ac:dyDescent="0.2">
      <c r="B53" s="165"/>
      <c r="C53" s="165"/>
      <c r="D53" s="168"/>
      <c r="E53" s="162"/>
      <c r="F53" s="177"/>
      <c r="G53" s="64">
        <v>55814</v>
      </c>
      <c r="H53" s="65">
        <v>46.619418845296437</v>
      </c>
    </row>
    <row r="54" spans="2:8" x14ac:dyDescent="0.2">
      <c r="B54" s="165"/>
      <c r="C54" s="165"/>
      <c r="D54" s="168"/>
      <c r="E54" s="162"/>
      <c r="F54" s="177"/>
      <c r="G54" s="64">
        <v>55815</v>
      </c>
      <c r="H54" s="65">
        <v>55.270680506301041</v>
      </c>
    </row>
    <row r="55" spans="2:8" x14ac:dyDescent="0.2">
      <c r="B55" s="165"/>
      <c r="C55" s="165"/>
      <c r="D55" s="168"/>
      <c r="E55" s="162"/>
      <c r="F55" s="177"/>
      <c r="G55" s="64">
        <v>55815</v>
      </c>
      <c r="H55" s="65">
        <v>64.125528187794075</v>
      </c>
    </row>
    <row r="56" spans="2:8" x14ac:dyDescent="0.2">
      <c r="B56" s="165"/>
      <c r="C56" s="165"/>
      <c r="D56" s="168"/>
      <c r="E56" s="162"/>
      <c r="F56" s="177"/>
      <c r="G56" s="64">
        <v>55816</v>
      </c>
      <c r="H56" s="65">
        <v>41.622691954969035</v>
      </c>
    </row>
    <row r="57" spans="2:8" x14ac:dyDescent="0.2">
      <c r="B57" s="165"/>
      <c r="C57" s="165"/>
      <c r="D57" s="168"/>
      <c r="E57" s="162"/>
      <c r="F57" s="177"/>
      <c r="G57" s="64">
        <v>55816</v>
      </c>
      <c r="H57" s="65">
        <v>75.610296171105063</v>
      </c>
    </row>
    <row r="58" spans="2:8" x14ac:dyDescent="0.2">
      <c r="B58" s="165"/>
      <c r="C58" s="165"/>
      <c r="D58" s="168"/>
      <c r="E58" s="162"/>
      <c r="F58" s="177"/>
      <c r="G58" s="64">
        <v>55817</v>
      </c>
      <c r="H58" s="65">
        <v>45.085812714273096</v>
      </c>
    </row>
    <row r="59" spans="2:8" x14ac:dyDescent="0.2">
      <c r="B59" s="166"/>
      <c r="C59" s="166"/>
      <c r="D59" s="169"/>
      <c r="E59" s="163"/>
      <c r="F59" s="178"/>
      <c r="G59" s="66">
        <v>55817</v>
      </c>
      <c r="H59" s="67">
        <v>66.241392303894699</v>
      </c>
    </row>
    <row r="60" spans="2:8" x14ac:dyDescent="0.2">
      <c r="B60" s="173" t="s">
        <v>39</v>
      </c>
      <c r="C60" s="164" t="s">
        <v>33</v>
      </c>
      <c r="D60" s="167" t="s">
        <v>36</v>
      </c>
      <c r="E60" s="161" t="s">
        <v>34</v>
      </c>
      <c r="F60" s="161" t="s">
        <v>35</v>
      </c>
      <c r="G60" s="60">
        <v>37144</v>
      </c>
      <c r="H60" s="61">
        <v>26.206037033052322</v>
      </c>
    </row>
    <row r="61" spans="2:8" x14ac:dyDescent="0.2">
      <c r="B61" s="174"/>
      <c r="C61" s="165"/>
      <c r="D61" s="168"/>
      <c r="E61" s="162"/>
      <c r="F61" s="162"/>
      <c r="G61" s="62">
        <v>37144</v>
      </c>
      <c r="H61" s="63">
        <v>26.923218068806143</v>
      </c>
    </row>
    <row r="62" spans="2:8" x14ac:dyDescent="0.2">
      <c r="B62" s="174"/>
      <c r="C62" s="165"/>
      <c r="D62" s="168"/>
      <c r="E62" s="162"/>
      <c r="F62" s="162"/>
      <c r="G62" s="62">
        <v>37152</v>
      </c>
      <c r="H62" s="63">
        <v>37.905292183468468</v>
      </c>
    </row>
    <row r="63" spans="2:8" x14ac:dyDescent="0.2">
      <c r="B63" s="174"/>
      <c r="C63" s="165"/>
      <c r="D63" s="168"/>
      <c r="E63" s="162"/>
      <c r="F63" s="162"/>
      <c r="G63" s="62">
        <v>37152</v>
      </c>
      <c r="H63" s="63">
        <v>23.933821877869757</v>
      </c>
    </row>
    <row r="64" spans="2:8" x14ac:dyDescent="0.2">
      <c r="B64" s="174"/>
      <c r="C64" s="165"/>
      <c r="D64" s="168"/>
      <c r="E64" s="162"/>
      <c r="F64" s="162"/>
      <c r="G64" s="62">
        <v>37153</v>
      </c>
      <c r="H64" s="63">
        <v>33.008982042499241</v>
      </c>
    </row>
    <row r="65" spans="2:8" x14ac:dyDescent="0.2">
      <c r="B65" s="174"/>
      <c r="C65" s="166"/>
      <c r="D65" s="169"/>
      <c r="E65" s="163"/>
      <c r="F65" s="163"/>
      <c r="G65" s="68">
        <v>37153</v>
      </c>
      <c r="H65" s="69">
        <v>27.852033151140347</v>
      </c>
    </row>
    <row r="66" spans="2:8" x14ac:dyDescent="0.2">
      <c r="B66" s="174"/>
      <c r="C66" s="164" t="s">
        <v>36</v>
      </c>
      <c r="D66" s="167" t="s">
        <v>33</v>
      </c>
      <c r="E66" s="161" t="s">
        <v>40</v>
      </c>
      <c r="F66" s="161" t="s">
        <v>41</v>
      </c>
      <c r="G66" s="129">
        <v>37142</v>
      </c>
      <c r="H66" s="130">
        <v>118.19875706505168</v>
      </c>
    </row>
    <row r="67" spans="2:8" x14ac:dyDescent="0.2">
      <c r="B67" s="174"/>
      <c r="C67" s="165"/>
      <c r="D67" s="168"/>
      <c r="E67" s="162"/>
      <c r="F67" s="162"/>
      <c r="G67" s="75">
        <v>37142</v>
      </c>
      <c r="H67" s="131">
        <v>107.36105844183206</v>
      </c>
    </row>
    <row r="68" spans="2:8" x14ac:dyDescent="0.2">
      <c r="B68" s="174"/>
      <c r="C68" s="165"/>
      <c r="D68" s="168"/>
      <c r="E68" s="162"/>
      <c r="F68" s="162"/>
      <c r="G68" s="73">
        <v>39273</v>
      </c>
      <c r="H68" s="132">
        <v>78.337231012781601</v>
      </c>
    </row>
    <row r="69" spans="2:8" x14ac:dyDescent="0.2">
      <c r="B69" s="174"/>
      <c r="C69" s="165"/>
      <c r="D69" s="168"/>
      <c r="E69" s="162"/>
      <c r="F69" s="162"/>
      <c r="G69" s="73">
        <v>39273</v>
      </c>
      <c r="H69" s="132">
        <v>117.15248840711935</v>
      </c>
    </row>
    <row r="70" spans="2:8" x14ac:dyDescent="0.2">
      <c r="B70" s="174"/>
      <c r="C70" s="165"/>
      <c r="D70" s="168"/>
      <c r="E70" s="162"/>
      <c r="F70" s="162"/>
      <c r="G70" s="73">
        <v>39330</v>
      </c>
      <c r="H70" s="132">
        <v>107.3199516168856</v>
      </c>
    </row>
    <row r="71" spans="2:8" x14ac:dyDescent="0.2">
      <c r="B71" s="174"/>
      <c r="C71" s="165"/>
      <c r="D71" s="168"/>
      <c r="E71" s="162"/>
      <c r="F71" s="162"/>
      <c r="G71" s="73">
        <v>39330</v>
      </c>
      <c r="H71" s="132">
        <v>100.27001925525791</v>
      </c>
    </row>
    <row r="72" spans="2:8" x14ac:dyDescent="0.2">
      <c r="B72" s="174"/>
      <c r="C72" s="165"/>
      <c r="D72" s="168"/>
      <c r="E72" s="162"/>
      <c r="F72" s="162"/>
      <c r="G72" s="73">
        <v>39331</v>
      </c>
      <c r="H72" s="132">
        <v>92.93175506942724</v>
      </c>
    </row>
    <row r="73" spans="2:8" x14ac:dyDescent="0.2">
      <c r="B73" s="174"/>
      <c r="C73" s="166"/>
      <c r="D73" s="169"/>
      <c r="E73" s="163"/>
      <c r="F73" s="163"/>
      <c r="G73" s="74">
        <v>39331</v>
      </c>
      <c r="H73" s="133">
        <v>96.93041219751349</v>
      </c>
    </row>
    <row r="74" spans="2:8" x14ac:dyDescent="0.2">
      <c r="B74" s="174"/>
      <c r="C74" s="164" t="s">
        <v>36</v>
      </c>
      <c r="D74" s="167" t="s">
        <v>36</v>
      </c>
      <c r="E74" s="161" t="s">
        <v>42</v>
      </c>
      <c r="F74" s="161" t="s">
        <v>34</v>
      </c>
      <c r="G74" s="60">
        <v>37151</v>
      </c>
      <c r="H74" s="61">
        <v>60.266649213649778</v>
      </c>
    </row>
    <row r="75" spans="2:8" x14ac:dyDescent="0.2">
      <c r="B75" s="174"/>
      <c r="C75" s="165"/>
      <c r="D75" s="168"/>
      <c r="E75" s="162"/>
      <c r="F75" s="162"/>
      <c r="G75" s="62">
        <v>37151</v>
      </c>
      <c r="H75" s="63">
        <v>71.933728009721023</v>
      </c>
    </row>
    <row r="76" spans="2:8" x14ac:dyDescent="0.2">
      <c r="B76" s="174"/>
      <c r="C76" s="165"/>
      <c r="D76" s="168"/>
      <c r="E76" s="162"/>
      <c r="F76" s="162"/>
      <c r="G76" s="62">
        <v>37154</v>
      </c>
      <c r="H76" s="63">
        <v>86.748429814305339</v>
      </c>
    </row>
    <row r="77" spans="2:8" x14ac:dyDescent="0.2">
      <c r="B77" s="174"/>
      <c r="C77" s="165"/>
      <c r="D77" s="168"/>
      <c r="E77" s="162"/>
      <c r="F77" s="162"/>
      <c r="G77" s="62">
        <v>37154</v>
      </c>
      <c r="H77" s="63">
        <v>57.978030007771814</v>
      </c>
    </row>
    <row r="78" spans="2:8" x14ac:dyDescent="0.2">
      <c r="B78" s="174"/>
      <c r="C78" s="165"/>
      <c r="D78" s="168"/>
      <c r="E78" s="162"/>
      <c r="F78" s="162"/>
      <c r="G78" s="64">
        <v>39268</v>
      </c>
      <c r="H78" s="65">
        <v>56.166565706966686</v>
      </c>
    </row>
    <row r="79" spans="2:8" x14ac:dyDescent="0.2">
      <c r="B79" s="174"/>
      <c r="C79" s="165"/>
      <c r="D79" s="168"/>
      <c r="E79" s="162"/>
      <c r="F79" s="162"/>
      <c r="G79" s="64">
        <v>39268</v>
      </c>
      <c r="H79" s="65">
        <v>69.052247255683511</v>
      </c>
    </row>
    <row r="80" spans="2:8" x14ac:dyDescent="0.2">
      <c r="B80" s="174"/>
      <c r="C80" s="165"/>
      <c r="D80" s="168"/>
      <c r="E80" s="162"/>
      <c r="F80" s="162"/>
      <c r="G80" s="64">
        <v>39270</v>
      </c>
      <c r="H80" s="65">
        <v>47.922308504389086</v>
      </c>
    </row>
    <row r="81" spans="2:8" x14ac:dyDescent="0.2">
      <c r="B81" s="174"/>
      <c r="C81" s="165"/>
      <c r="D81" s="168"/>
      <c r="E81" s="162"/>
      <c r="F81" s="162"/>
      <c r="G81" s="64">
        <v>39270</v>
      </c>
      <c r="H81" s="65">
        <v>61.061330885688413</v>
      </c>
    </row>
    <row r="82" spans="2:8" x14ac:dyDescent="0.2">
      <c r="B82" s="174"/>
      <c r="C82" s="165"/>
      <c r="D82" s="168"/>
      <c r="E82" s="162"/>
      <c r="F82" s="162"/>
      <c r="G82" s="64">
        <v>39328</v>
      </c>
      <c r="H82" s="65">
        <v>56.283594270330106</v>
      </c>
    </row>
    <row r="83" spans="2:8" x14ac:dyDescent="0.2">
      <c r="B83" s="174"/>
      <c r="C83" s="165"/>
      <c r="D83" s="168"/>
      <c r="E83" s="162"/>
      <c r="F83" s="162"/>
      <c r="G83" s="64">
        <v>39328</v>
      </c>
      <c r="H83" s="65">
        <v>84.013639283947043</v>
      </c>
    </row>
    <row r="84" spans="2:8" x14ac:dyDescent="0.2">
      <c r="B84" s="174"/>
      <c r="C84" s="165"/>
      <c r="D84" s="168"/>
      <c r="E84" s="162"/>
      <c r="F84" s="162"/>
      <c r="G84" s="64">
        <v>39329</v>
      </c>
      <c r="H84" s="65">
        <v>86.896196592810853</v>
      </c>
    </row>
    <row r="85" spans="2:8" x14ac:dyDescent="0.2">
      <c r="B85" s="175"/>
      <c r="C85" s="166"/>
      <c r="D85" s="169"/>
      <c r="E85" s="163"/>
      <c r="F85" s="163"/>
      <c r="G85" s="66">
        <v>39329</v>
      </c>
      <c r="H85" s="67">
        <v>68.57636976074636</v>
      </c>
    </row>
    <row r="86" spans="2:8" x14ac:dyDescent="0.2">
      <c r="B86" s="173" t="s">
        <v>43</v>
      </c>
      <c r="C86" s="164" t="s">
        <v>36</v>
      </c>
      <c r="D86" s="167" t="s">
        <v>33</v>
      </c>
      <c r="E86" s="161" t="s">
        <v>42</v>
      </c>
      <c r="F86" s="161" t="s">
        <v>34</v>
      </c>
      <c r="G86" s="60">
        <v>37143</v>
      </c>
      <c r="H86" s="61">
        <v>108.7681328094647</v>
      </c>
    </row>
    <row r="87" spans="2:8" x14ac:dyDescent="0.2">
      <c r="B87" s="174"/>
      <c r="C87" s="165"/>
      <c r="D87" s="168"/>
      <c r="E87" s="162"/>
      <c r="F87" s="162"/>
      <c r="G87" s="62">
        <v>37143</v>
      </c>
      <c r="H87" s="63">
        <v>122.75858279937643</v>
      </c>
    </row>
    <row r="88" spans="2:8" x14ac:dyDescent="0.2">
      <c r="B88" s="174"/>
      <c r="C88" s="165"/>
      <c r="D88" s="168"/>
      <c r="E88" s="162"/>
      <c r="F88" s="162"/>
      <c r="G88" s="64">
        <v>52932</v>
      </c>
      <c r="H88" s="65">
        <v>107.0691240738565</v>
      </c>
    </row>
    <row r="89" spans="2:8" x14ac:dyDescent="0.2">
      <c r="B89" s="174"/>
      <c r="C89" s="165"/>
      <c r="D89" s="168"/>
      <c r="E89" s="162"/>
      <c r="F89" s="162"/>
      <c r="G89" s="64">
        <v>52932</v>
      </c>
      <c r="H89" s="65">
        <v>95.011954008774651</v>
      </c>
    </row>
    <row r="90" spans="2:8" x14ac:dyDescent="0.2">
      <c r="B90" s="174"/>
      <c r="C90" s="165"/>
      <c r="D90" s="168"/>
      <c r="E90" s="162"/>
      <c r="F90" s="162"/>
      <c r="G90" s="64">
        <v>52933</v>
      </c>
      <c r="H90" s="65">
        <v>97.366617801391968</v>
      </c>
    </row>
    <row r="91" spans="2:8" x14ac:dyDescent="0.2">
      <c r="B91" s="174"/>
      <c r="C91" s="165"/>
      <c r="D91" s="168"/>
      <c r="E91" s="162"/>
      <c r="F91" s="162"/>
      <c r="G91" s="64">
        <v>52933</v>
      </c>
      <c r="H91" s="65">
        <v>103.55504287257492</v>
      </c>
    </row>
    <row r="92" spans="2:8" x14ac:dyDescent="0.2">
      <c r="B92" s="174"/>
      <c r="C92" s="165"/>
      <c r="D92" s="168"/>
      <c r="E92" s="162"/>
      <c r="F92" s="162"/>
      <c r="G92" s="64">
        <v>52934</v>
      </c>
      <c r="H92" s="65">
        <v>114.8282280492126</v>
      </c>
    </row>
    <row r="93" spans="2:8" x14ac:dyDescent="0.2">
      <c r="B93" s="174"/>
      <c r="C93" s="165"/>
      <c r="D93" s="168"/>
      <c r="E93" s="162"/>
      <c r="F93" s="162"/>
      <c r="G93" s="64">
        <v>52934</v>
      </c>
      <c r="H93" s="65">
        <v>113.95983433838819</v>
      </c>
    </row>
    <row r="94" spans="2:8" x14ac:dyDescent="0.2">
      <c r="B94" s="174"/>
      <c r="C94" s="165"/>
      <c r="D94" s="168"/>
      <c r="E94" s="162"/>
      <c r="F94" s="162"/>
      <c r="G94" s="64">
        <v>52935</v>
      </c>
      <c r="H94" s="65">
        <v>128.57086660781934</v>
      </c>
    </row>
    <row r="95" spans="2:8" x14ac:dyDescent="0.2">
      <c r="B95" s="174"/>
      <c r="C95" s="165"/>
      <c r="D95" s="168"/>
      <c r="E95" s="162"/>
      <c r="F95" s="162"/>
      <c r="G95" s="64">
        <v>52935</v>
      </c>
      <c r="H95" s="65">
        <v>95.627701536902336</v>
      </c>
    </row>
    <row r="96" spans="2:8" x14ac:dyDescent="0.2">
      <c r="B96" s="174"/>
      <c r="C96" s="165"/>
      <c r="D96" s="168"/>
      <c r="E96" s="162"/>
      <c r="F96" s="162"/>
      <c r="G96" s="64">
        <v>52936</v>
      </c>
      <c r="H96" s="65">
        <v>123.78706850762984</v>
      </c>
    </row>
    <row r="97" spans="2:8" x14ac:dyDescent="0.2">
      <c r="B97" s="174"/>
      <c r="C97" s="166"/>
      <c r="D97" s="169"/>
      <c r="E97" s="163"/>
      <c r="F97" s="163"/>
      <c r="G97" s="66">
        <v>52936</v>
      </c>
      <c r="H97" s="67">
        <v>113.44018857222623</v>
      </c>
    </row>
    <row r="98" spans="2:8" x14ac:dyDescent="0.2">
      <c r="B98" s="174"/>
      <c r="C98" s="164" t="s">
        <v>36</v>
      </c>
      <c r="D98" s="167" t="s">
        <v>36</v>
      </c>
      <c r="E98" s="161" t="s">
        <v>44</v>
      </c>
      <c r="F98" s="161" t="s">
        <v>45</v>
      </c>
      <c r="G98" s="60">
        <v>37146</v>
      </c>
      <c r="H98" s="61">
        <v>70.319433783782742</v>
      </c>
    </row>
    <row r="99" spans="2:8" x14ac:dyDescent="0.2">
      <c r="B99" s="174"/>
      <c r="C99" s="165"/>
      <c r="D99" s="168"/>
      <c r="E99" s="162"/>
      <c r="F99" s="162"/>
      <c r="G99" s="62">
        <v>37146</v>
      </c>
      <c r="H99" s="63">
        <v>74.334375949485207</v>
      </c>
    </row>
    <row r="100" spans="2:8" x14ac:dyDescent="0.2">
      <c r="B100" s="174"/>
      <c r="C100" s="165"/>
      <c r="D100" s="168"/>
      <c r="E100" s="162"/>
      <c r="F100" s="162"/>
      <c r="G100" s="62">
        <v>37149</v>
      </c>
      <c r="H100" s="63">
        <v>79.265704712875163</v>
      </c>
    </row>
    <row r="101" spans="2:8" x14ac:dyDescent="0.2">
      <c r="B101" s="174"/>
      <c r="C101" s="165"/>
      <c r="D101" s="168"/>
      <c r="E101" s="162"/>
      <c r="F101" s="162"/>
      <c r="G101" s="64">
        <v>52937</v>
      </c>
      <c r="H101" s="65">
        <v>55.060242788140577</v>
      </c>
    </row>
    <row r="102" spans="2:8" x14ac:dyDescent="0.2">
      <c r="B102" s="174"/>
      <c r="C102" s="165"/>
      <c r="D102" s="168"/>
      <c r="E102" s="162"/>
      <c r="F102" s="162"/>
      <c r="G102" s="64">
        <v>52937</v>
      </c>
      <c r="H102" s="65">
        <v>63.832979063121506</v>
      </c>
    </row>
    <row r="103" spans="2:8" x14ac:dyDescent="0.2">
      <c r="B103" s="174"/>
      <c r="C103" s="165"/>
      <c r="D103" s="168"/>
      <c r="E103" s="162"/>
      <c r="F103" s="162"/>
      <c r="G103" s="64">
        <v>52938</v>
      </c>
      <c r="H103" s="65">
        <v>57.720577332864508</v>
      </c>
    </row>
    <row r="104" spans="2:8" x14ac:dyDescent="0.2">
      <c r="B104" s="174"/>
      <c r="C104" s="165"/>
      <c r="D104" s="168"/>
      <c r="E104" s="162"/>
      <c r="F104" s="162"/>
      <c r="G104" s="64">
        <v>52938</v>
      </c>
      <c r="H104" s="65">
        <v>78.38149747763255</v>
      </c>
    </row>
    <row r="105" spans="2:8" x14ac:dyDescent="0.2">
      <c r="B105" s="174"/>
      <c r="C105" s="165"/>
      <c r="D105" s="168"/>
      <c r="E105" s="162"/>
      <c r="F105" s="162"/>
      <c r="G105" s="64">
        <v>52939</v>
      </c>
      <c r="H105" s="65">
        <v>83.551323580108829</v>
      </c>
    </row>
    <row r="106" spans="2:8" x14ac:dyDescent="0.2">
      <c r="B106" s="174"/>
      <c r="C106" s="165"/>
      <c r="D106" s="168"/>
      <c r="E106" s="162"/>
      <c r="F106" s="162"/>
      <c r="G106" s="64">
        <v>52939</v>
      </c>
      <c r="H106" s="65">
        <v>64.048869822902205</v>
      </c>
    </row>
    <row r="107" spans="2:8" x14ac:dyDescent="0.2">
      <c r="B107" s="174"/>
      <c r="C107" s="165"/>
      <c r="D107" s="168"/>
      <c r="E107" s="162"/>
      <c r="F107" s="162"/>
      <c r="G107" s="64">
        <v>52940</v>
      </c>
      <c r="H107" s="65">
        <v>70.409731005418081</v>
      </c>
    </row>
    <row r="108" spans="2:8" x14ac:dyDescent="0.2">
      <c r="B108" s="174"/>
      <c r="C108" s="165"/>
      <c r="D108" s="168"/>
      <c r="E108" s="162"/>
      <c r="F108" s="162"/>
      <c r="G108" s="64">
        <v>52940</v>
      </c>
      <c r="H108" s="65">
        <v>79.057793095543104</v>
      </c>
    </row>
    <row r="109" spans="2:8" x14ac:dyDescent="0.2">
      <c r="B109" s="174"/>
      <c r="C109" s="165"/>
      <c r="D109" s="168"/>
      <c r="E109" s="162"/>
      <c r="F109" s="162"/>
      <c r="G109" s="64">
        <v>52941</v>
      </c>
      <c r="H109" s="65">
        <v>50.698654652430456</v>
      </c>
    </row>
    <row r="110" spans="2:8" x14ac:dyDescent="0.2">
      <c r="B110" s="175"/>
      <c r="C110" s="166"/>
      <c r="D110" s="169"/>
      <c r="E110" s="163"/>
      <c r="F110" s="163"/>
      <c r="G110" s="66">
        <v>52941</v>
      </c>
      <c r="H110" s="67">
        <v>74.951746443094777</v>
      </c>
    </row>
    <row r="111" spans="2:8" x14ac:dyDescent="0.2">
      <c r="B111" s="170" t="s">
        <v>46</v>
      </c>
      <c r="C111" s="164" t="s">
        <v>36</v>
      </c>
      <c r="D111" s="167" t="s">
        <v>33</v>
      </c>
      <c r="E111" s="161" t="s">
        <v>41</v>
      </c>
      <c r="F111" s="161" t="s">
        <v>47</v>
      </c>
      <c r="G111" s="60">
        <v>54241</v>
      </c>
      <c r="H111" s="61">
        <v>139.39730372855371</v>
      </c>
    </row>
    <row r="112" spans="2:8" x14ac:dyDescent="0.2">
      <c r="B112" s="171"/>
      <c r="C112" s="165"/>
      <c r="D112" s="168"/>
      <c r="E112" s="162"/>
      <c r="F112" s="162"/>
      <c r="G112" s="62">
        <v>54241</v>
      </c>
      <c r="H112" s="63">
        <v>151.2408735962579</v>
      </c>
    </row>
    <row r="113" spans="2:8" x14ac:dyDescent="0.2">
      <c r="B113" s="171"/>
      <c r="C113" s="165"/>
      <c r="D113" s="168"/>
      <c r="E113" s="162"/>
      <c r="F113" s="162"/>
      <c r="G113" s="62">
        <v>54242</v>
      </c>
      <c r="H113" s="63">
        <v>154.50867582309399</v>
      </c>
    </row>
    <row r="114" spans="2:8" x14ac:dyDescent="0.2">
      <c r="B114" s="171"/>
      <c r="C114" s="166"/>
      <c r="D114" s="169"/>
      <c r="E114" s="163"/>
      <c r="F114" s="163"/>
      <c r="G114" s="68">
        <v>54242</v>
      </c>
      <c r="H114" s="69">
        <v>135.19046677773699</v>
      </c>
    </row>
    <row r="115" spans="2:8" x14ac:dyDescent="0.2">
      <c r="B115" s="171"/>
      <c r="C115" s="164" t="s">
        <v>36</v>
      </c>
      <c r="D115" s="167" t="s">
        <v>36</v>
      </c>
      <c r="E115" s="161" t="s">
        <v>37</v>
      </c>
      <c r="F115" s="161" t="s">
        <v>38</v>
      </c>
      <c r="G115" s="60">
        <v>54243</v>
      </c>
      <c r="H115" s="61">
        <v>103.62070225016021</v>
      </c>
    </row>
    <row r="116" spans="2:8" x14ac:dyDescent="0.2">
      <c r="B116" s="171"/>
      <c r="C116" s="165"/>
      <c r="D116" s="168"/>
      <c r="E116" s="162"/>
      <c r="F116" s="162"/>
      <c r="G116" s="62">
        <v>54243</v>
      </c>
      <c r="H116" s="63">
        <v>90.98697090520578</v>
      </c>
    </row>
    <row r="117" spans="2:8" x14ac:dyDescent="0.2">
      <c r="B117" s="171"/>
      <c r="C117" s="165"/>
      <c r="D117" s="168"/>
      <c r="E117" s="162"/>
      <c r="F117" s="162"/>
      <c r="G117" s="62">
        <v>54244</v>
      </c>
      <c r="H117" s="63">
        <v>84.110400089908651</v>
      </c>
    </row>
    <row r="118" spans="2:8" x14ac:dyDescent="0.2">
      <c r="B118" s="171"/>
      <c r="C118" s="165"/>
      <c r="D118" s="168"/>
      <c r="E118" s="162"/>
      <c r="F118" s="162"/>
      <c r="G118" s="62">
        <v>54244</v>
      </c>
      <c r="H118" s="63">
        <v>99.136202434052834</v>
      </c>
    </row>
    <row r="119" spans="2:8" x14ac:dyDescent="0.2">
      <c r="B119" s="171"/>
      <c r="C119" s="165"/>
      <c r="D119" s="168"/>
      <c r="E119" s="162"/>
      <c r="F119" s="162"/>
      <c r="G119" s="62">
        <v>54245</v>
      </c>
      <c r="H119" s="63">
        <v>82.79768286326734</v>
      </c>
    </row>
    <row r="120" spans="2:8" x14ac:dyDescent="0.2">
      <c r="B120" s="171"/>
      <c r="C120" s="165"/>
      <c r="D120" s="168"/>
      <c r="E120" s="162"/>
      <c r="F120" s="162"/>
      <c r="G120" s="62">
        <v>54245</v>
      </c>
      <c r="H120" s="63">
        <v>96.554090812956687</v>
      </c>
    </row>
    <row r="121" spans="2:8" x14ac:dyDescent="0.2">
      <c r="B121" s="171"/>
      <c r="C121" s="165"/>
      <c r="D121" s="168"/>
      <c r="E121" s="162"/>
      <c r="F121" s="162"/>
      <c r="G121" s="62">
        <v>54246</v>
      </c>
      <c r="H121" s="63">
        <v>82.368259122566485</v>
      </c>
    </row>
    <row r="122" spans="2:8" x14ac:dyDescent="0.2">
      <c r="B122" s="171"/>
      <c r="C122" s="165"/>
      <c r="D122" s="168"/>
      <c r="E122" s="162"/>
      <c r="F122" s="162"/>
      <c r="G122" s="62">
        <v>54246</v>
      </c>
      <c r="H122" s="63">
        <v>91.975246661876653</v>
      </c>
    </row>
    <row r="123" spans="2:8" x14ac:dyDescent="0.2">
      <c r="B123" s="171"/>
      <c r="C123" s="165"/>
      <c r="D123" s="168"/>
      <c r="E123" s="162"/>
      <c r="F123" s="162"/>
      <c r="G123" s="62">
        <v>54247</v>
      </c>
      <c r="H123" s="63">
        <v>84.594829848877509</v>
      </c>
    </row>
    <row r="124" spans="2:8" x14ac:dyDescent="0.2">
      <c r="B124" s="172"/>
      <c r="C124" s="166"/>
      <c r="D124" s="169"/>
      <c r="E124" s="163"/>
      <c r="F124" s="163"/>
      <c r="G124" s="68">
        <v>54247</v>
      </c>
      <c r="H124" s="69">
        <v>94.959817585196589</v>
      </c>
    </row>
  </sheetData>
  <mergeCells count="45">
    <mergeCell ref="B3:C3"/>
    <mergeCell ref="B8:C8"/>
    <mergeCell ref="B19:C19"/>
    <mergeCell ref="B26:C26"/>
    <mergeCell ref="B42:H42"/>
    <mergeCell ref="F44:F49"/>
    <mergeCell ref="C50:C59"/>
    <mergeCell ref="D50:D59"/>
    <mergeCell ref="E50:E59"/>
    <mergeCell ref="F50:F59"/>
    <mergeCell ref="B86:B110"/>
    <mergeCell ref="C86:C97"/>
    <mergeCell ref="D86:D97"/>
    <mergeCell ref="E86:E97"/>
    <mergeCell ref="B44:B59"/>
    <mergeCell ref="C44:C49"/>
    <mergeCell ref="D44:D49"/>
    <mergeCell ref="E44:E49"/>
    <mergeCell ref="B60:B85"/>
    <mergeCell ref="C60:C65"/>
    <mergeCell ref="D60:D65"/>
    <mergeCell ref="E60:E65"/>
    <mergeCell ref="D74:D85"/>
    <mergeCell ref="E74:E85"/>
    <mergeCell ref="C98:C110"/>
    <mergeCell ref="D98:D110"/>
    <mergeCell ref="B111:B124"/>
    <mergeCell ref="C111:C114"/>
    <mergeCell ref="D111:D114"/>
    <mergeCell ref="E111:E114"/>
    <mergeCell ref="F111:F114"/>
    <mergeCell ref="C115:C124"/>
    <mergeCell ref="D115:D124"/>
    <mergeCell ref="E115:E124"/>
    <mergeCell ref="F60:F65"/>
    <mergeCell ref="C66:C73"/>
    <mergeCell ref="F115:F124"/>
    <mergeCell ref="E98:E110"/>
    <mergeCell ref="F98:F110"/>
    <mergeCell ref="F86:F97"/>
    <mergeCell ref="F66:F73"/>
    <mergeCell ref="C74:C85"/>
    <mergeCell ref="F74:F85"/>
    <mergeCell ref="D66:D73"/>
    <mergeCell ref="E66:E73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774415-A901-714E-A8D5-F0714CDAFAD1}">
  <dimension ref="A1:M189"/>
  <sheetViews>
    <sheetView workbookViewId="0">
      <selection activeCell="H4" sqref="H4:H5"/>
    </sheetView>
  </sheetViews>
  <sheetFormatPr baseColWidth="10" defaultRowHeight="16" x14ac:dyDescent="0.2"/>
  <cols>
    <col min="1" max="2" width="10.83203125" style="27"/>
    <col min="3" max="3" width="16" style="27" customWidth="1"/>
    <col min="4" max="4" width="10.83203125" style="27"/>
    <col min="5" max="5" width="15.83203125" style="27" customWidth="1"/>
    <col min="6" max="6" width="15" style="27" customWidth="1"/>
    <col min="7" max="7" width="10.83203125" style="27"/>
    <col min="8" max="8" width="15.83203125" style="27" customWidth="1"/>
    <col min="9" max="9" width="16" style="27" customWidth="1"/>
    <col min="10" max="16384" width="10.83203125" style="27"/>
  </cols>
  <sheetData>
    <row r="1" spans="1:10" x14ac:dyDescent="0.2">
      <c r="A1" s="1" t="s">
        <v>27</v>
      </c>
    </row>
    <row r="2" spans="1:10" x14ac:dyDescent="0.2">
      <c r="B2" s="6"/>
      <c r="C2" s="6"/>
      <c r="D2" s="6"/>
      <c r="E2" s="18" t="s">
        <v>29</v>
      </c>
      <c r="F2" s="18" t="s">
        <v>30</v>
      </c>
    </row>
    <row r="3" spans="1:10" ht="17" customHeight="1" x14ac:dyDescent="0.2">
      <c r="B3" s="170" t="s">
        <v>64</v>
      </c>
      <c r="C3" s="15">
        <v>1</v>
      </c>
      <c r="D3" s="19">
        <v>49.43244</v>
      </c>
      <c r="E3" s="190" t="s">
        <v>91</v>
      </c>
      <c r="F3" s="190" t="s">
        <v>91</v>
      </c>
    </row>
    <row r="4" spans="1:10" ht="16" customHeight="1" x14ac:dyDescent="0.2">
      <c r="B4" s="171"/>
      <c r="C4" s="15">
        <v>2</v>
      </c>
      <c r="D4" s="19">
        <v>58.156680000000001</v>
      </c>
      <c r="E4" s="191"/>
      <c r="F4" s="191"/>
      <c r="H4" s="27" t="s">
        <v>52</v>
      </c>
    </row>
    <row r="5" spans="1:10" x14ac:dyDescent="0.2">
      <c r="B5" s="171"/>
      <c r="C5" s="20">
        <v>3</v>
      </c>
      <c r="D5" s="21">
        <v>38.60356171703009</v>
      </c>
      <c r="E5" s="191"/>
      <c r="F5" s="191"/>
      <c r="H5" s="27" t="s">
        <v>90</v>
      </c>
    </row>
    <row r="6" spans="1:10" x14ac:dyDescent="0.2">
      <c r="B6" s="171"/>
      <c r="C6" s="20">
        <v>4</v>
      </c>
      <c r="D6" s="21">
        <v>62.669347047731584</v>
      </c>
      <c r="E6" s="191"/>
      <c r="F6" s="191"/>
      <c r="H6" s="30"/>
      <c r="I6" s="30"/>
    </row>
    <row r="7" spans="1:10" x14ac:dyDescent="0.2">
      <c r="B7" s="171"/>
      <c r="C7" s="20">
        <v>5</v>
      </c>
      <c r="D7" s="21">
        <v>58.844563616777116</v>
      </c>
      <c r="E7" s="191"/>
      <c r="F7" s="191"/>
      <c r="J7" s="31"/>
    </row>
    <row r="8" spans="1:10" x14ac:dyDescent="0.2">
      <c r="B8" s="171"/>
      <c r="C8" s="26">
        <v>6</v>
      </c>
      <c r="D8" s="32">
        <v>32.562510000000003</v>
      </c>
      <c r="E8" s="191"/>
      <c r="F8" s="191"/>
      <c r="J8" s="31"/>
    </row>
    <row r="9" spans="1:10" x14ac:dyDescent="0.2">
      <c r="B9" s="171"/>
      <c r="C9" s="26">
        <v>7</v>
      </c>
      <c r="D9" s="32">
        <v>30.383120000000002</v>
      </c>
      <c r="E9" s="191"/>
      <c r="F9" s="191"/>
      <c r="J9" s="31"/>
    </row>
    <row r="10" spans="1:10" ht="16" customHeight="1" x14ac:dyDescent="0.2">
      <c r="B10" s="172"/>
      <c r="C10" s="26">
        <v>8</v>
      </c>
      <c r="D10" s="32">
        <v>32.582740000000001</v>
      </c>
      <c r="E10" s="192"/>
      <c r="F10" s="192"/>
    </row>
    <row r="11" spans="1:10" ht="17" customHeight="1" x14ac:dyDescent="0.2">
      <c r="B11" s="170" t="s">
        <v>65</v>
      </c>
      <c r="C11" s="15">
        <v>1</v>
      </c>
      <c r="D11" s="19">
        <v>121.2547</v>
      </c>
      <c r="E11" s="190" t="s">
        <v>92</v>
      </c>
      <c r="F11" s="190" t="s">
        <v>93</v>
      </c>
    </row>
    <row r="12" spans="1:10" x14ac:dyDescent="0.2">
      <c r="B12" s="171"/>
      <c r="C12" s="15">
        <v>2</v>
      </c>
      <c r="D12" s="19">
        <v>123.4379</v>
      </c>
      <c r="E12" s="191"/>
      <c r="F12" s="191"/>
    </row>
    <row r="13" spans="1:10" ht="16" customHeight="1" x14ac:dyDescent="0.2">
      <c r="B13" s="171"/>
      <c r="C13" s="15">
        <v>3</v>
      </c>
      <c r="D13" s="19">
        <v>78.674490000000006</v>
      </c>
      <c r="E13" s="191"/>
      <c r="F13" s="191"/>
    </row>
    <row r="14" spans="1:10" x14ac:dyDescent="0.2">
      <c r="B14" s="171"/>
      <c r="C14" s="20">
        <v>4</v>
      </c>
      <c r="D14" s="21">
        <v>86.190930959883602</v>
      </c>
      <c r="E14" s="191"/>
      <c r="F14" s="191"/>
    </row>
    <row r="15" spans="1:10" x14ac:dyDescent="0.2">
      <c r="B15" s="171"/>
      <c r="C15" s="20">
        <v>5</v>
      </c>
      <c r="D15" s="21">
        <v>108.28351562571572</v>
      </c>
      <c r="E15" s="191"/>
      <c r="F15" s="191"/>
    </row>
    <row r="16" spans="1:10" x14ac:dyDescent="0.2">
      <c r="B16" s="171"/>
      <c r="C16" s="20">
        <v>6</v>
      </c>
      <c r="D16" s="21">
        <v>95.448968292101725</v>
      </c>
      <c r="E16" s="191"/>
      <c r="F16" s="191"/>
    </row>
    <row r="17" spans="2:6" x14ac:dyDescent="0.2">
      <c r="B17" s="171"/>
      <c r="C17" s="20">
        <v>7</v>
      </c>
      <c r="D17" s="21">
        <v>107.33525845624543</v>
      </c>
      <c r="E17" s="191"/>
      <c r="F17" s="191"/>
    </row>
    <row r="18" spans="2:6" x14ac:dyDescent="0.2">
      <c r="B18" s="171"/>
      <c r="C18" s="20">
        <v>8</v>
      </c>
      <c r="D18" s="21">
        <v>107.69761591311834</v>
      </c>
      <c r="E18" s="191"/>
      <c r="F18" s="191"/>
    </row>
    <row r="19" spans="2:6" x14ac:dyDescent="0.2">
      <c r="B19" s="171"/>
      <c r="C19" s="26">
        <v>9</v>
      </c>
      <c r="D19" s="32">
        <v>123.8484</v>
      </c>
      <c r="E19" s="191"/>
      <c r="F19" s="191"/>
    </row>
    <row r="20" spans="2:6" x14ac:dyDescent="0.2">
      <c r="B20" s="171"/>
      <c r="C20" s="26">
        <v>10</v>
      </c>
      <c r="D20" s="32">
        <v>93.447699999999998</v>
      </c>
      <c r="E20" s="191"/>
      <c r="F20" s="191"/>
    </row>
    <row r="21" spans="2:6" x14ac:dyDescent="0.2">
      <c r="B21" s="171"/>
      <c r="C21" s="26">
        <v>11</v>
      </c>
      <c r="D21" s="32">
        <v>86.046109999999999</v>
      </c>
      <c r="E21" s="191"/>
      <c r="F21" s="191"/>
    </row>
    <row r="22" spans="2:6" x14ac:dyDescent="0.2">
      <c r="B22" s="171"/>
      <c r="C22" s="26">
        <v>12</v>
      </c>
      <c r="D22" s="32">
        <v>115.4632</v>
      </c>
      <c r="E22" s="191"/>
      <c r="F22" s="191"/>
    </row>
    <row r="23" spans="2:6" x14ac:dyDescent="0.2">
      <c r="B23" s="171"/>
      <c r="C23" s="26">
        <v>13</v>
      </c>
      <c r="D23" s="32">
        <v>103.97029999999999</v>
      </c>
      <c r="E23" s="191"/>
      <c r="F23" s="191"/>
    </row>
    <row r="24" spans="2:6" x14ac:dyDescent="0.2">
      <c r="B24" s="172"/>
      <c r="C24" s="26">
        <v>14</v>
      </c>
      <c r="D24" s="32">
        <v>121.9301</v>
      </c>
      <c r="E24" s="192"/>
      <c r="F24" s="192"/>
    </row>
    <row r="25" spans="2:6" x14ac:dyDescent="0.2">
      <c r="B25" s="189" t="s">
        <v>66</v>
      </c>
      <c r="C25" s="16">
        <v>1</v>
      </c>
      <c r="D25" s="33">
        <v>123.7152</v>
      </c>
      <c r="E25" s="170">
        <f>4+4+5</f>
        <v>13</v>
      </c>
      <c r="F25" s="170">
        <f>2+2+5</f>
        <v>9</v>
      </c>
    </row>
    <row r="26" spans="2:6" x14ac:dyDescent="0.2">
      <c r="B26" s="189"/>
      <c r="C26" s="16">
        <v>2</v>
      </c>
      <c r="D26" s="33">
        <v>129.72630000000001</v>
      </c>
      <c r="E26" s="171"/>
      <c r="F26" s="171"/>
    </row>
    <row r="27" spans="2:6" x14ac:dyDescent="0.2">
      <c r="B27" s="189"/>
      <c r="C27" s="16">
        <v>3</v>
      </c>
      <c r="D27" s="33">
        <v>121.7496</v>
      </c>
      <c r="E27" s="171"/>
      <c r="F27" s="171"/>
    </row>
    <row r="28" spans="2:6" x14ac:dyDescent="0.2">
      <c r="B28" s="189"/>
      <c r="C28" s="16">
        <v>4</v>
      </c>
      <c r="D28" s="33">
        <v>115.3519</v>
      </c>
      <c r="E28" s="171"/>
      <c r="F28" s="171"/>
    </row>
    <row r="29" spans="2:6" x14ac:dyDescent="0.2">
      <c r="B29" s="189"/>
      <c r="C29" s="17">
        <v>5</v>
      </c>
      <c r="D29" s="34">
        <v>122.14409999999999</v>
      </c>
      <c r="E29" s="171"/>
      <c r="F29" s="171"/>
    </row>
    <row r="30" spans="2:6" x14ac:dyDescent="0.2">
      <c r="B30" s="189"/>
      <c r="C30" s="17">
        <v>6</v>
      </c>
      <c r="D30" s="34">
        <v>165.5488</v>
      </c>
      <c r="E30" s="171"/>
      <c r="F30" s="171"/>
    </row>
    <row r="31" spans="2:6" x14ac:dyDescent="0.2">
      <c r="B31" s="189"/>
      <c r="C31" s="17">
        <v>7</v>
      </c>
      <c r="D31" s="34">
        <v>119.5326</v>
      </c>
      <c r="E31" s="171"/>
      <c r="F31" s="171"/>
    </row>
    <row r="32" spans="2:6" x14ac:dyDescent="0.2">
      <c r="B32" s="189"/>
      <c r="C32" s="17">
        <v>8</v>
      </c>
      <c r="D32" s="34">
        <v>147.06180000000001</v>
      </c>
      <c r="E32" s="171"/>
      <c r="F32" s="171"/>
    </row>
    <row r="33" spans="2:6" x14ac:dyDescent="0.2">
      <c r="B33" s="189"/>
      <c r="C33" s="15">
        <v>9</v>
      </c>
      <c r="D33" s="19">
        <v>137.19329999999999</v>
      </c>
      <c r="E33" s="171"/>
      <c r="F33" s="171"/>
    </row>
    <row r="34" spans="2:6" x14ac:dyDescent="0.2">
      <c r="B34" s="189"/>
      <c r="C34" s="15">
        <v>10</v>
      </c>
      <c r="D34" s="19">
        <v>158.37360000000001</v>
      </c>
      <c r="E34" s="171"/>
      <c r="F34" s="171"/>
    </row>
    <row r="35" spans="2:6" x14ac:dyDescent="0.2">
      <c r="B35" s="189"/>
      <c r="C35" s="15">
        <v>11</v>
      </c>
      <c r="D35" s="19">
        <v>135.25960000000001</v>
      </c>
      <c r="E35" s="171"/>
      <c r="F35" s="171"/>
    </row>
    <row r="36" spans="2:6" x14ac:dyDescent="0.2">
      <c r="B36" s="189"/>
      <c r="C36" s="15">
        <v>12</v>
      </c>
      <c r="D36" s="19">
        <v>150.04740000000001</v>
      </c>
      <c r="E36" s="171"/>
      <c r="F36" s="171"/>
    </row>
    <row r="37" spans="2:6" x14ac:dyDescent="0.2">
      <c r="B37" s="189"/>
      <c r="C37" s="15">
        <v>13</v>
      </c>
      <c r="D37" s="19">
        <v>184.11609999999999</v>
      </c>
      <c r="E37" s="172"/>
      <c r="F37" s="172"/>
    </row>
    <row r="38" spans="2:6" x14ac:dyDescent="0.2">
      <c r="B38" s="189" t="s">
        <v>67</v>
      </c>
      <c r="C38" s="16">
        <v>1</v>
      </c>
      <c r="D38" s="33">
        <v>107.6467</v>
      </c>
      <c r="E38" s="170">
        <f>5+4+5</f>
        <v>14</v>
      </c>
      <c r="F38" s="170">
        <f>3+2+5</f>
        <v>10</v>
      </c>
    </row>
    <row r="39" spans="2:6" x14ac:dyDescent="0.2">
      <c r="B39" s="189"/>
      <c r="C39" s="16">
        <v>2</v>
      </c>
      <c r="D39" s="33">
        <v>116.1435</v>
      </c>
      <c r="E39" s="171"/>
      <c r="F39" s="171"/>
    </row>
    <row r="40" spans="2:6" x14ac:dyDescent="0.2">
      <c r="B40" s="189"/>
      <c r="C40" s="16">
        <v>3</v>
      </c>
      <c r="D40" s="33">
        <v>129.21780000000001</v>
      </c>
      <c r="E40" s="171"/>
      <c r="F40" s="171"/>
    </row>
    <row r="41" spans="2:6" x14ac:dyDescent="0.2">
      <c r="B41" s="189"/>
      <c r="C41" s="16">
        <v>4</v>
      </c>
      <c r="D41" s="33">
        <v>120.07210000000001</v>
      </c>
      <c r="E41" s="171"/>
      <c r="F41" s="171"/>
    </row>
    <row r="42" spans="2:6" x14ac:dyDescent="0.2">
      <c r="B42" s="189"/>
      <c r="C42" s="16">
        <v>5</v>
      </c>
      <c r="D42" s="33">
        <v>127.98990000000001</v>
      </c>
      <c r="E42" s="171"/>
      <c r="F42" s="171"/>
    </row>
    <row r="43" spans="2:6" x14ac:dyDescent="0.2">
      <c r="B43" s="189"/>
      <c r="C43" s="17">
        <v>6</v>
      </c>
      <c r="D43" s="34">
        <v>107.6467</v>
      </c>
      <c r="E43" s="171"/>
      <c r="F43" s="171"/>
    </row>
    <row r="44" spans="2:6" x14ac:dyDescent="0.2">
      <c r="B44" s="189"/>
      <c r="C44" s="17">
        <v>7</v>
      </c>
      <c r="D44" s="34">
        <v>121.408</v>
      </c>
      <c r="E44" s="171"/>
      <c r="F44" s="171"/>
    </row>
    <row r="45" spans="2:6" x14ac:dyDescent="0.2">
      <c r="B45" s="189"/>
      <c r="C45" s="17">
        <v>8</v>
      </c>
      <c r="D45" s="34">
        <v>95.481080000000006</v>
      </c>
      <c r="E45" s="171"/>
      <c r="F45" s="171"/>
    </row>
    <row r="46" spans="2:6" x14ac:dyDescent="0.2">
      <c r="B46" s="189"/>
      <c r="C46" s="17">
        <v>9</v>
      </c>
      <c r="D46" s="34">
        <v>120.8539</v>
      </c>
      <c r="E46" s="171"/>
      <c r="F46" s="171"/>
    </row>
    <row r="47" spans="2:6" x14ac:dyDescent="0.2">
      <c r="B47" s="189"/>
      <c r="C47" s="15">
        <v>10</v>
      </c>
      <c r="D47" s="19">
        <v>123.37560000000001</v>
      </c>
      <c r="E47" s="171"/>
      <c r="F47" s="171"/>
    </row>
    <row r="48" spans="2:6" x14ac:dyDescent="0.2">
      <c r="B48" s="189"/>
      <c r="C48" s="15">
        <v>11</v>
      </c>
      <c r="D48" s="19">
        <v>141.91370000000001</v>
      </c>
      <c r="E48" s="171"/>
      <c r="F48" s="171"/>
    </row>
    <row r="49" spans="2:6" x14ac:dyDescent="0.2">
      <c r="B49" s="189"/>
      <c r="C49" s="15">
        <v>12</v>
      </c>
      <c r="D49" s="19">
        <v>119.8571</v>
      </c>
      <c r="E49" s="171"/>
      <c r="F49" s="171"/>
    </row>
    <row r="50" spans="2:6" x14ac:dyDescent="0.2">
      <c r="B50" s="189"/>
      <c r="C50" s="15">
        <v>13</v>
      </c>
      <c r="D50" s="19">
        <v>98.084400000000002</v>
      </c>
      <c r="E50" s="171"/>
      <c r="F50" s="171"/>
    </row>
    <row r="51" spans="2:6" x14ac:dyDescent="0.2">
      <c r="B51" s="189"/>
      <c r="C51" s="15">
        <v>14</v>
      </c>
      <c r="D51" s="19">
        <v>160.21469999999999</v>
      </c>
      <c r="E51" s="172"/>
      <c r="F51" s="172"/>
    </row>
    <row r="52" spans="2:6" x14ac:dyDescent="0.2">
      <c r="B52" s="189" t="s">
        <v>68</v>
      </c>
      <c r="C52" s="16">
        <v>1</v>
      </c>
      <c r="D52" s="33">
        <v>57.283990000000003</v>
      </c>
      <c r="E52" s="170">
        <f>6+6+5</f>
        <v>17</v>
      </c>
      <c r="F52" s="170">
        <f>3+3+5</f>
        <v>11</v>
      </c>
    </row>
    <row r="53" spans="2:6" x14ac:dyDescent="0.2">
      <c r="B53" s="189"/>
      <c r="C53" s="16">
        <v>2</v>
      </c>
      <c r="D53" s="33">
        <v>52.778460000000003</v>
      </c>
      <c r="E53" s="171"/>
      <c r="F53" s="171"/>
    </row>
    <row r="54" spans="2:6" x14ac:dyDescent="0.2">
      <c r="B54" s="189"/>
      <c r="C54" s="16">
        <v>3</v>
      </c>
      <c r="D54" s="33">
        <v>92.932640000000006</v>
      </c>
      <c r="E54" s="171"/>
      <c r="F54" s="171"/>
    </row>
    <row r="55" spans="2:6" x14ac:dyDescent="0.2">
      <c r="B55" s="189"/>
      <c r="C55" s="16">
        <v>4</v>
      </c>
      <c r="D55" s="33">
        <v>90.121160000000003</v>
      </c>
      <c r="E55" s="171"/>
      <c r="F55" s="171"/>
    </row>
    <row r="56" spans="2:6" x14ac:dyDescent="0.2">
      <c r="B56" s="189"/>
      <c r="C56" s="16">
        <v>5</v>
      </c>
      <c r="D56" s="33">
        <v>106.9141</v>
      </c>
      <c r="E56" s="171"/>
      <c r="F56" s="171"/>
    </row>
    <row r="57" spans="2:6" x14ac:dyDescent="0.2">
      <c r="B57" s="189"/>
      <c r="C57" s="16">
        <v>6</v>
      </c>
      <c r="D57" s="33">
        <v>112.7398</v>
      </c>
      <c r="E57" s="171"/>
      <c r="F57" s="171"/>
    </row>
    <row r="58" spans="2:6" x14ac:dyDescent="0.2">
      <c r="B58" s="189"/>
      <c r="C58" s="17">
        <v>7</v>
      </c>
      <c r="D58" s="34">
        <v>84.202780000000004</v>
      </c>
      <c r="E58" s="171"/>
      <c r="F58" s="171"/>
    </row>
    <row r="59" spans="2:6" x14ac:dyDescent="0.2">
      <c r="B59" s="189"/>
      <c r="C59" s="17">
        <v>8</v>
      </c>
      <c r="D59" s="34">
        <v>114.85590000000001</v>
      </c>
      <c r="E59" s="171"/>
      <c r="F59" s="171"/>
    </row>
    <row r="60" spans="2:6" x14ac:dyDescent="0.2">
      <c r="B60" s="189"/>
      <c r="C60" s="17">
        <v>9</v>
      </c>
      <c r="D60" s="34">
        <v>92.933319999999995</v>
      </c>
      <c r="E60" s="171"/>
      <c r="F60" s="171"/>
    </row>
    <row r="61" spans="2:6" x14ac:dyDescent="0.2">
      <c r="B61" s="189"/>
      <c r="C61" s="17">
        <v>10</v>
      </c>
      <c r="D61" s="34">
        <v>121.7893</v>
      </c>
      <c r="E61" s="171"/>
      <c r="F61" s="171"/>
    </row>
    <row r="62" spans="2:6" x14ac:dyDescent="0.2">
      <c r="B62" s="189"/>
      <c r="C62" s="17">
        <v>11</v>
      </c>
      <c r="D62" s="34">
        <v>96.496279999999999</v>
      </c>
      <c r="E62" s="171"/>
      <c r="F62" s="171"/>
    </row>
    <row r="63" spans="2:6" x14ac:dyDescent="0.2">
      <c r="B63" s="189"/>
      <c r="C63" s="17">
        <v>12</v>
      </c>
      <c r="D63" s="34">
        <v>122.1382</v>
      </c>
      <c r="E63" s="171"/>
      <c r="F63" s="171"/>
    </row>
    <row r="64" spans="2:6" x14ac:dyDescent="0.2">
      <c r="B64" s="189"/>
      <c r="C64" s="15">
        <v>13</v>
      </c>
      <c r="D64" s="19">
        <v>152.39680000000001</v>
      </c>
      <c r="E64" s="171"/>
      <c r="F64" s="171"/>
    </row>
    <row r="65" spans="2:6" x14ac:dyDescent="0.2">
      <c r="B65" s="189"/>
      <c r="C65" s="15">
        <v>14</v>
      </c>
      <c r="D65" s="19">
        <v>132.6943</v>
      </c>
      <c r="E65" s="171"/>
      <c r="F65" s="171"/>
    </row>
    <row r="66" spans="2:6" x14ac:dyDescent="0.2">
      <c r="B66" s="189"/>
      <c r="C66" s="15">
        <v>15</v>
      </c>
      <c r="D66" s="19">
        <v>118.6568</v>
      </c>
      <c r="E66" s="171"/>
      <c r="F66" s="171"/>
    </row>
    <row r="67" spans="2:6" x14ac:dyDescent="0.2">
      <c r="B67" s="189"/>
      <c r="C67" s="15">
        <v>16</v>
      </c>
      <c r="D67" s="19">
        <v>101.7317</v>
      </c>
      <c r="E67" s="171"/>
      <c r="F67" s="171"/>
    </row>
    <row r="68" spans="2:6" x14ac:dyDescent="0.2">
      <c r="B68" s="189"/>
      <c r="C68" s="15">
        <v>17</v>
      </c>
      <c r="D68" s="19">
        <v>82.151309999999995</v>
      </c>
      <c r="E68" s="172"/>
      <c r="F68" s="172"/>
    </row>
    <row r="69" spans="2:6" x14ac:dyDescent="0.2">
      <c r="B69" s="189" t="s">
        <v>69</v>
      </c>
      <c r="C69" s="16">
        <v>1</v>
      </c>
      <c r="D69" s="33">
        <v>84.701160000000002</v>
      </c>
      <c r="E69" s="170">
        <f>6+6+5</f>
        <v>17</v>
      </c>
      <c r="F69" s="170">
        <f>3+3+5</f>
        <v>11</v>
      </c>
    </row>
    <row r="70" spans="2:6" x14ac:dyDescent="0.2">
      <c r="B70" s="189"/>
      <c r="C70" s="16">
        <v>2</v>
      </c>
      <c r="D70" s="33">
        <v>63.143039999999999</v>
      </c>
      <c r="E70" s="171"/>
      <c r="F70" s="171"/>
    </row>
    <row r="71" spans="2:6" x14ac:dyDescent="0.2">
      <c r="B71" s="189"/>
      <c r="C71" s="16">
        <v>3</v>
      </c>
      <c r="D71" s="33">
        <v>80.263360000000006</v>
      </c>
      <c r="E71" s="171"/>
      <c r="F71" s="171"/>
    </row>
    <row r="72" spans="2:6" x14ac:dyDescent="0.2">
      <c r="B72" s="189"/>
      <c r="C72" s="16">
        <v>4</v>
      </c>
      <c r="D72" s="33">
        <v>67.390020000000007</v>
      </c>
      <c r="E72" s="171"/>
      <c r="F72" s="171"/>
    </row>
    <row r="73" spans="2:6" x14ac:dyDescent="0.2">
      <c r="B73" s="189"/>
      <c r="C73" s="16">
        <v>5</v>
      </c>
      <c r="D73" s="33">
        <v>75.675910000000002</v>
      </c>
      <c r="E73" s="171"/>
      <c r="F73" s="171"/>
    </row>
    <row r="74" spans="2:6" x14ac:dyDescent="0.2">
      <c r="B74" s="189"/>
      <c r="C74" s="16">
        <v>6</v>
      </c>
      <c r="D74" s="33">
        <v>65.050709999999995</v>
      </c>
      <c r="E74" s="171"/>
      <c r="F74" s="171"/>
    </row>
    <row r="75" spans="2:6" x14ac:dyDescent="0.2">
      <c r="B75" s="189"/>
      <c r="C75" s="17">
        <v>7</v>
      </c>
      <c r="D75" s="34">
        <v>86.95702</v>
      </c>
      <c r="E75" s="171"/>
      <c r="F75" s="171"/>
    </row>
    <row r="76" spans="2:6" x14ac:dyDescent="0.2">
      <c r="B76" s="189"/>
      <c r="C76" s="17">
        <v>8</v>
      </c>
      <c r="D76" s="34">
        <v>91.54486</v>
      </c>
      <c r="E76" s="171"/>
      <c r="F76" s="171"/>
    </row>
    <row r="77" spans="2:6" x14ac:dyDescent="0.2">
      <c r="B77" s="189"/>
      <c r="C77" s="17">
        <v>9</v>
      </c>
      <c r="D77" s="34">
        <v>100.1944</v>
      </c>
      <c r="E77" s="171"/>
      <c r="F77" s="171"/>
    </row>
    <row r="78" spans="2:6" x14ac:dyDescent="0.2">
      <c r="B78" s="189"/>
      <c r="C78" s="17">
        <v>10</v>
      </c>
      <c r="D78" s="34">
        <v>101.273</v>
      </c>
      <c r="E78" s="171"/>
      <c r="F78" s="171"/>
    </row>
    <row r="79" spans="2:6" x14ac:dyDescent="0.2">
      <c r="B79" s="189"/>
      <c r="C79" s="17">
        <v>11</v>
      </c>
      <c r="D79" s="34">
        <v>95.875280000000004</v>
      </c>
      <c r="E79" s="171"/>
      <c r="F79" s="171"/>
    </row>
    <row r="80" spans="2:6" x14ac:dyDescent="0.2">
      <c r="B80" s="189"/>
      <c r="C80" s="17">
        <v>12</v>
      </c>
      <c r="D80" s="34">
        <v>114.49420000000001</v>
      </c>
      <c r="E80" s="171"/>
      <c r="F80" s="171"/>
    </row>
    <row r="81" spans="1:6" x14ac:dyDescent="0.2">
      <c r="B81" s="189"/>
      <c r="C81" s="15">
        <v>13</v>
      </c>
      <c r="D81" s="19">
        <v>109.6812</v>
      </c>
      <c r="E81" s="171"/>
      <c r="F81" s="171"/>
    </row>
    <row r="82" spans="1:6" x14ac:dyDescent="0.2">
      <c r="B82" s="189"/>
      <c r="C82" s="15">
        <v>14</v>
      </c>
      <c r="D82" s="19">
        <v>67.548230000000004</v>
      </c>
      <c r="E82" s="171"/>
      <c r="F82" s="171"/>
    </row>
    <row r="83" spans="1:6" x14ac:dyDescent="0.2">
      <c r="B83" s="189"/>
      <c r="C83" s="15">
        <v>15</v>
      </c>
      <c r="D83" s="19">
        <v>85.394750000000002</v>
      </c>
      <c r="E83" s="171"/>
      <c r="F83" s="171"/>
    </row>
    <row r="84" spans="1:6" x14ac:dyDescent="0.2">
      <c r="B84" s="189"/>
      <c r="C84" s="15">
        <v>16</v>
      </c>
      <c r="D84" s="19">
        <v>120.5732</v>
      </c>
      <c r="E84" s="171"/>
      <c r="F84" s="171"/>
    </row>
    <row r="85" spans="1:6" x14ac:dyDescent="0.2">
      <c r="B85" s="189"/>
      <c r="C85" s="15">
        <v>17</v>
      </c>
      <c r="D85" s="19">
        <v>90.831310000000002</v>
      </c>
      <c r="E85" s="172"/>
      <c r="F85" s="172"/>
    </row>
    <row r="86" spans="1:6" x14ac:dyDescent="0.2">
      <c r="B86" s="146"/>
      <c r="C86" s="151"/>
      <c r="D86" s="152"/>
      <c r="E86" s="145"/>
      <c r="F86" s="145"/>
    </row>
    <row r="88" spans="1:6" x14ac:dyDescent="0.2">
      <c r="A88" s="1" t="s">
        <v>21</v>
      </c>
    </row>
    <row r="89" spans="1:6" x14ac:dyDescent="0.2">
      <c r="B89" s="188" t="s">
        <v>22</v>
      </c>
      <c r="C89" s="188"/>
    </row>
    <row r="90" spans="1:6" x14ac:dyDescent="0.2">
      <c r="B90" s="6" t="s">
        <v>23</v>
      </c>
      <c r="C90" s="6"/>
      <c r="F90" s="27" t="s">
        <v>53</v>
      </c>
    </row>
    <row r="91" spans="1:6" x14ac:dyDescent="0.2">
      <c r="B91" s="8">
        <v>1</v>
      </c>
      <c r="C91" s="5">
        <v>1.1000000000000001</v>
      </c>
      <c r="F91" s="27" t="s">
        <v>63</v>
      </c>
    </row>
    <row r="92" spans="1:6" x14ac:dyDescent="0.2">
      <c r="B92" s="8">
        <v>2</v>
      </c>
      <c r="C92" s="5">
        <v>0.7</v>
      </c>
    </row>
    <row r="93" spans="1:6" x14ac:dyDescent="0.2">
      <c r="B93" s="8">
        <v>3</v>
      </c>
      <c r="C93" s="5">
        <v>2.9</v>
      </c>
    </row>
    <row r="94" spans="1:6" x14ac:dyDescent="0.2">
      <c r="B94" s="8">
        <v>4</v>
      </c>
      <c r="C94" s="5">
        <v>2</v>
      </c>
    </row>
    <row r="95" spans="1:6" x14ac:dyDescent="0.2">
      <c r="B95" s="6" t="s">
        <v>24</v>
      </c>
      <c r="C95" s="6"/>
    </row>
    <row r="96" spans="1:6" x14ac:dyDescent="0.2">
      <c r="B96" s="8">
        <v>1</v>
      </c>
      <c r="C96" s="5">
        <v>16.7</v>
      </c>
    </row>
    <row r="97" spans="2:3" x14ac:dyDescent="0.2">
      <c r="B97" s="8">
        <v>2</v>
      </c>
      <c r="C97" s="5">
        <v>17.8</v>
      </c>
    </row>
    <row r="98" spans="2:3" x14ac:dyDescent="0.2">
      <c r="B98" s="8">
        <v>3</v>
      </c>
      <c r="C98" s="5">
        <v>12.2</v>
      </c>
    </row>
    <row r="99" spans="2:3" x14ac:dyDescent="0.2">
      <c r="B99" s="8">
        <v>4</v>
      </c>
      <c r="C99" s="5">
        <v>16.600000000000001</v>
      </c>
    </row>
    <row r="100" spans="2:3" x14ac:dyDescent="0.2">
      <c r="B100" s="8">
        <v>5</v>
      </c>
      <c r="C100" s="5">
        <v>15.7</v>
      </c>
    </row>
    <row r="101" spans="2:3" x14ac:dyDescent="0.2">
      <c r="B101" s="6" t="s">
        <v>25</v>
      </c>
      <c r="C101" s="6"/>
    </row>
    <row r="102" spans="2:3" x14ac:dyDescent="0.2">
      <c r="B102" s="8">
        <v>1</v>
      </c>
      <c r="C102" s="5">
        <v>6.3</v>
      </c>
    </row>
    <row r="103" spans="2:3" x14ac:dyDescent="0.2">
      <c r="B103" s="8">
        <v>2</v>
      </c>
      <c r="C103" s="5">
        <v>3.12</v>
      </c>
    </row>
    <row r="104" spans="2:3" x14ac:dyDescent="0.2">
      <c r="B104" s="8">
        <v>3</v>
      </c>
      <c r="C104" s="5">
        <v>3.22</v>
      </c>
    </row>
    <row r="105" spans="2:3" x14ac:dyDescent="0.2">
      <c r="B105" s="8">
        <v>4</v>
      </c>
      <c r="C105" s="5">
        <v>4.79</v>
      </c>
    </row>
    <row r="106" spans="2:3" x14ac:dyDescent="0.2">
      <c r="B106" s="6" t="s">
        <v>202</v>
      </c>
      <c r="C106" s="7"/>
    </row>
    <row r="107" spans="2:3" x14ac:dyDescent="0.2">
      <c r="B107" s="8">
        <v>1</v>
      </c>
      <c r="C107" s="5">
        <v>6.75</v>
      </c>
    </row>
    <row r="108" spans="2:3" x14ac:dyDescent="0.2">
      <c r="B108" s="8">
        <v>2</v>
      </c>
      <c r="C108" s="5">
        <v>7.68</v>
      </c>
    </row>
    <row r="109" spans="2:3" x14ac:dyDescent="0.2">
      <c r="B109" s="8">
        <v>3</v>
      </c>
      <c r="C109" s="5">
        <v>9.6199999999999992</v>
      </c>
    </row>
    <row r="110" spans="2:3" x14ac:dyDescent="0.2">
      <c r="B110" s="8">
        <v>4</v>
      </c>
      <c r="C110" s="5">
        <v>5.63</v>
      </c>
    </row>
    <row r="111" spans="2:3" x14ac:dyDescent="0.2">
      <c r="B111" s="8">
        <v>5</v>
      </c>
      <c r="C111" s="5">
        <v>7.58</v>
      </c>
    </row>
    <row r="112" spans="2:3" x14ac:dyDescent="0.2">
      <c r="B112" s="6" t="s">
        <v>26</v>
      </c>
      <c r="C112" s="6"/>
    </row>
    <row r="113" spans="1:13" x14ac:dyDescent="0.2">
      <c r="B113" s="8">
        <v>1</v>
      </c>
      <c r="C113" s="5">
        <v>1.46</v>
      </c>
    </row>
    <row r="114" spans="1:13" x14ac:dyDescent="0.2">
      <c r="B114" s="8">
        <v>2</v>
      </c>
      <c r="C114" s="5">
        <v>0.71</v>
      </c>
    </row>
    <row r="115" spans="1:13" x14ac:dyDescent="0.2">
      <c r="B115" s="8">
        <v>3</v>
      </c>
      <c r="C115" s="5">
        <v>1.51</v>
      </c>
    </row>
    <row r="116" spans="1:13" x14ac:dyDescent="0.2">
      <c r="B116" s="8">
        <v>4</v>
      </c>
      <c r="C116" s="5">
        <v>2.25</v>
      </c>
    </row>
    <row r="119" spans="1:13" x14ac:dyDescent="0.2">
      <c r="A119" s="1" t="s">
        <v>121</v>
      </c>
    </row>
    <row r="120" spans="1:13" x14ac:dyDescent="0.2">
      <c r="B120" s="84"/>
      <c r="C120" s="86"/>
      <c r="D120" s="86"/>
      <c r="E120" s="86" t="s">
        <v>111</v>
      </c>
      <c r="F120" s="86" t="s">
        <v>112</v>
      </c>
      <c r="G120" s="86" t="s">
        <v>113</v>
      </c>
      <c r="H120" s="86" t="s">
        <v>114</v>
      </c>
      <c r="I120" s="85" t="s">
        <v>115</v>
      </c>
      <c r="J120" s="18" t="s">
        <v>29</v>
      </c>
      <c r="K120" s="18" t="s">
        <v>30</v>
      </c>
    </row>
    <row r="121" spans="1:13" x14ac:dyDescent="0.2">
      <c r="B121" s="184" t="s">
        <v>125</v>
      </c>
      <c r="C121" s="186" t="s">
        <v>116</v>
      </c>
      <c r="D121" s="90">
        <v>1</v>
      </c>
      <c r="E121" s="90">
        <v>3</v>
      </c>
      <c r="F121" s="90">
        <v>76</v>
      </c>
      <c r="G121" s="90">
        <f>E121+F121</f>
        <v>79</v>
      </c>
      <c r="H121" s="98">
        <f>E121/G121</f>
        <v>3.7974683544303799E-2</v>
      </c>
      <c r="I121" s="99">
        <f>1-H121</f>
        <v>0.96202531645569622</v>
      </c>
      <c r="J121" s="193">
        <v>7</v>
      </c>
      <c r="K121" s="193">
        <v>6</v>
      </c>
      <c r="M121" s="27" t="s">
        <v>52</v>
      </c>
    </row>
    <row r="122" spans="1:13" x14ac:dyDescent="0.2">
      <c r="B122" s="185"/>
      <c r="C122" s="186"/>
      <c r="D122" s="88">
        <v>2</v>
      </c>
      <c r="E122" s="88">
        <v>5</v>
      </c>
      <c r="F122" s="88">
        <v>85</v>
      </c>
      <c r="G122" s="88">
        <f t="shared" ref="G122:G185" si="0">E122+F122</f>
        <v>90</v>
      </c>
      <c r="H122" s="100">
        <f t="shared" ref="H122:H185" si="1">E122/G122</f>
        <v>5.5555555555555552E-2</v>
      </c>
      <c r="I122" s="97">
        <f t="shared" ref="I122:I185" si="2">1-H122</f>
        <v>0.94444444444444442</v>
      </c>
      <c r="J122" s="193"/>
      <c r="K122" s="193"/>
      <c r="M122" s="27" t="s">
        <v>90</v>
      </c>
    </row>
    <row r="123" spans="1:13" x14ac:dyDescent="0.2">
      <c r="B123" s="185"/>
      <c r="C123" s="186"/>
      <c r="D123" s="88">
        <v>3</v>
      </c>
      <c r="E123" s="88">
        <v>3</v>
      </c>
      <c r="F123" s="88">
        <v>76</v>
      </c>
      <c r="G123" s="88">
        <f t="shared" si="0"/>
        <v>79</v>
      </c>
      <c r="H123" s="100">
        <f t="shared" si="1"/>
        <v>3.7974683544303799E-2</v>
      </c>
      <c r="I123" s="97">
        <f t="shared" si="2"/>
        <v>0.96202531645569622</v>
      </c>
      <c r="J123" s="193"/>
      <c r="K123" s="193"/>
    </row>
    <row r="124" spans="1:13" x14ac:dyDescent="0.2">
      <c r="B124" s="185"/>
      <c r="C124" s="186"/>
      <c r="D124" s="88">
        <v>4</v>
      </c>
      <c r="E124" s="88">
        <v>4</v>
      </c>
      <c r="F124" s="88">
        <v>58</v>
      </c>
      <c r="G124" s="88">
        <f t="shared" si="0"/>
        <v>62</v>
      </c>
      <c r="H124" s="100">
        <f t="shared" si="1"/>
        <v>6.4516129032258063E-2</v>
      </c>
      <c r="I124" s="97">
        <f t="shared" si="2"/>
        <v>0.93548387096774199</v>
      </c>
      <c r="J124" s="193"/>
      <c r="K124" s="193"/>
    </row>
    <row r="125" spans="1:13" x14ac:dyDescent="0.2">
      <c r="B125" s="185"/>
      <c r="C125" s="186"/>
      <c r="D125" s="89">
        <v>5</v>
      </c>
      <c r="E125" s="89">
        <v>5</v>
      </c>
      <c r="F125" s="89">
        <v>49</v>
      </c>
      <c r="G125" s="89">
        <f t="shared" si="0"/>
        <v>54</v>
      </c>
      <c r="H125" s="101">
        <f t="shared" si="1"/>
        <v>9.2592592592592587E-2</v>
      </c>
      <c r="I125" s="102">
        <f t="shared" si="2"/>
        <v>0.90740740740740744</v>
      </c>
      <c r="J125" s="193"/>
      <c r="K125" s="193"/>
    </row>
    <row r="126" spans="1:13" x14ac:dyDescent="0.2">
      <c r="B126" s="185"/>
      <c r="C126" s="186"/>
      <c r="D126" s="89">
        <v>6</v>
      </c>
      <c r="E126" s="89">
        <v>4</v>
      </c>
      <c r="F126" s="89">
        <v>47</v>
      </c>
      <c r="G126" s="89">
        <f t="shared" si="0"/>
        <v>51</v>
      </c>
      <c r="H126" s="101">
        <f t="shared" si="1"/>
        <v>7.8431372549019607E-2</v>
      </c>
      <c r="I126" s="102">
        <f t="shared" si="2"/>
        <v>0.92156862745098045</v>
      </c>
      <c r="J126" s="193"/>
      <c r="K126" s="193"/>
    </row>
    <row r="127" spans="1:13" x14ac:dyDescent="0.2">
      <c r="B127" s="185"/>
      <c r="C127" s="186"/>
      <c r="D127" s="89">
        <v>7</v>
      </c>
      <c r="E127" s="89">
        <v>3</v>
      </c>
      <c r="F127" s="89">
        <v>69</v>
      </c>
      <c r="G127" s="89">
        <f t="shared" si="0"/>
        <v>72</v>
      </c>
      <c r="H127" s="101">
        <f t="shared" si="1"/>
        <v>4.1666666666666664E-2</v>
      </c>
      <c r="I127" s="102">
        <f t="shared" si="2"/>
        <v>0.95833333333333337</v>
      </c>
      <c r="J127" s="193"/>
      <c r="K127" s="193"/>
    </row>
    <row r="128" spans="1:13" x14ac:dyDescent="0.2">
      <c r="B128" s="185"/>
      <c r="C128" s="186" t="s">
        <v>117</v>
      </c>
      <c r="D128" s="90">
        <v>1</v>
      </c>
      <c r="E128" s="90">
        <v>190</v>
      </c>
      <c r="F128" s="90">
        <v>25</v>
      </c>
      <c r="G128" s="90">
        <f t="shared" si="0"/>
        <v>215</v>
      </c>
      <c r="H128" s="98">
        <f t="shared" si="1"/>
        <v>0.88372093023255816</v>
      </c>
      <c r="I128" s="99">
        <f t="shared" si="2"/>
        <v>0.11627906976744184</v>
      </c>
      <c r="J128" s="193">
        <v>14</v>
      </c>
      <c r="K128" s="193">
        <v>9</v>
      </c>
    </row>
    <row r="129" spans="2:11" x14ac:dyDescent="0.2">
      <c r="B129" s="185"/>
      <c r="C129" s="186"/>
      <c r="D129" s="90">
        <v>2</v>
      </c>
      <c r="E129" s="90">
        <v>210</v>
      </c>
      <c r="F129" s="90">
        <v>22</v>
      </c>
      <c r="G129" s="90">
        <f t="shared" si="0"/>
        <v>232</v>
      </c>
      <c r="H129" s="98">
        <f t="shared" si="1"/>
        <v>0.90517241379310343</v>
      </c>
      <c r="I129" s="99">
        <f t="shared" si="2"/>
        <v>9.4827586206896575E-2</v>
      </c>
      <c r="J129" s="193"/>
      <c r="K129" s="193"/>
    </row>
    <row r="130" spans="2:11" x14ac:dyDescent="0.2">
      <c r="B130" s="185"/>
      <c r="C130" s="186"/>
      <c r="D130" s="90">
        <v>3</v>
      </c>
      <c r="E130" s="90">
        <v>146</v>
      </c>
      <c r="F130" s="90">
        <v>35</v>
      </c>
      <c r="G130" s="90">
        <f t="shared" si="0"/>
        <v>181</v>
      </c>
      <c r="H130" s="98">
        <f t="shared" si="1"/>
        <v>0.8066298342541437</v>
      </c>
      <c r="I130" s="99">
        <f t="shared" si="2"/>
        <v>0.1933701657458563</v>
      </c>
      <c r="J130" s="193"/>
      <c r="K130" s="193"/>
    </row>
    <row r="131" spans="2:11" x14ac:dyDescent="0.2">
      <c r="B131" s="185"/>
      <c r="C131" s="186"/>
      <c r="D131" s="90">
        <v>4</v>
      </c>
      <c r="E131" s="90">
        <v>160</v>
      </c>
      <c r="F131" s="90">
        <v>26</v>
      </c>
      <c r="G131" s="90">
        <f t="shared" si="0"/>
        <v>186</v>
      </c>
      <c r="H131" s="98">
        <f t="shared" si="1"/>
        <v>0.86021505376344087</v>
      </c>
      <c r="I131" s="99">
        <f t="shared" si="2"/>
        <v>0.13978494623655913</v>
      </c>
      <c r="J131" s="193"/>
      <c r="K131" s="193"/>
    </row>
    <row r="132" spans="2:11" x14ac:dyDescent="0.2">
      <c r="B132" s="185"/>
      <c r="C132" s="186"/>
      <c r="D132" s="88">
        <v>5</v>
      </c>
      <c r="E132" s="88">
        <v>172</v>
      </c>
      <c r="F132" s="88">
        <v>16</v>
      </c>
      <c r="G132" s="88">
        <f t="shared" si="0"/>
        <v>188</v>
      </c>
      <c r="H132" s="100">
        <f t="shared" si="1"/>
        <v>0.91489361702127658</v>
      </c>
      <c r="I132" s="97">
        <f t="shared" si="2"/>
        <v>8.5106382978723416E-2</v>
      </c>
      <c r="J132" s="193"/>
      <c r="K132" s="193"/>
    </row>
    <row r="133" spans="2:11" x14ac:dyDescent="0.2">
      <c r="B133" s="185"/>
      <c r="C133" s="186"/>
      <c r="D133" s="88">
        <v>6</v>
      </c>
      <c r="E133" s="88">
        <v>154</v>
      </c>
      <c r="F133" s="88">
        <v>16</v>
      </c>
      <c r="G133" s="88">
        <f t="shared" si="0"/>
        <v>170</v>
      </c>
      <c r="H133" s="100">
        <f t="shared" si="1"/>
        <v>0.90588235294117647</v>
      </c>
      <c r="I133" s="97">
        <f t="shared" si="2"/>
        <v>9.4117647058823528E-2</v>
      </c>
      <c r="J133" s="193"/>
      <c r="K133" s="193"/>
    </row>
    <row r="134" spans="2:11" x14ac:dyDescent="0.2">
      <c r="B134" s="185"/>
      <c r="C134" s="186"/>
      <c r="D134" s="88">
        <v>7</v>
      </c>
      <c r="E134" s="88">
        <v>168</v>
      </c>
      <c r="F134" s="88">
        <v>25</v>
      </c>
      <c r="G134" s="88">
        <f t="shared" si="0"/>
        <v>193</v>
      </c>
      <c r="H134" s="100">
        <f t="shared" si="1"/>
        <v>0.8704663212435233</v>
      </c>
      <c r="I134" s="97">
        <f t="shared" si="2"/>
        <v>0.1295336787564767</v>
      </c>
      <c r="J134" s="193"/>
      <c r="K134" s="193"/>
    </row>
    <row r="135" spans="2:11" x14ac:dyDescent="0.2">
      <c r="B135" s="185"/>
      <c r="C135" s="186"/>
      <c r="D135" s="88">
        <v>8</v>
      </c>
      <c r="E135" s="88">
        <v>181</v>
      </c>
      <c r="F135" s="88">
        <v>19</v>
      </c>
      <c r="G135" s="88">
        <f t="shared" si="0"/>
        <v>200</v>
      </c>
      <c r="H135" s="100">
        <f t="shared" si="1"/>
        <v>0.90500000000000003</v>
      </c>
      <c r="I135" s="97">
        <f t="shared" si="2"/>
        <v>9.4999999999999973E-2</v>
      </c>
      <c r="J135" s="193"/>
      <c r="K135" s="193"/>
    </row>
    <row r="136" spans="2:11" x14ac:dyDescent="0.2">
      <c r="B136" s="185"/>
      <c r="C136" s="186"/>
      <c r="D136" s="89">
        <v>9</v>
      </c>
      <c r="E136" s="89">
        <v>173</v>
      </c>
      <c r="F136" s="89">
        <v>26</v>
      </c>
      <c r="G136" s="89">
        <f t="shared" si="0"/>
        <v>199</v>
      </c>
      <c r="H136" s="101">
        <f t="shared" si="1"/>
        <v>0.8693467336683417</v>
      </c>
      <c r="I136" s="102">
        <f t="shared" si="2"/>
        <v>0.1306532663316583</v>
      </c>
      <c r="J136" s="193"/>
      <c r="K136" s="193"/>
    </row>
    <row r="137" spans="2:11" x14ac:dyDescent="0.2">
      <c r="B137" s="185"/>
      <c r="C137" s="186"/>
      <c r="D137" s="89">
        <v>10</v>
      </c>
      <c r="E137" s="89">
        <v>182</v>
      </c>
      <c r="F137" s="89">
        <v>24</v>
      </c>
      <c r="G137" s="89">
        <f t="shared" si="0"/>
        <v>206</v>
      </c>
      <c r="H137" s="101">
        <f t="shared" si="1"/>
        <v>0.88349514563106801</v>
      </c>
      <c r="I137" s="102">
        <f t="shared" si="2"/>
        <v>0.11650485436893199</v>
      </c>
      <c r="J137" s="193"/>
      <c r="K137" s="193"/>
    </row>
    <row r="138" spans="2:11" x14ac:dyDescent="0.2">
      <c r="B138" s="185"/>
      <c r="C138" s="186"/>
      <c r="D138" s="89">
        <v>11</v>
      </c>
      <c r="E138" s="89">
        <v>165</v>
      </c>
      <c r="F138" s="89">
        <v>31</v>
      </c>
      <c r="G138" s="89">
        <f t="shared" si="0"/>
        <v>196</v>
      </c>
      <c r="H138" s="101">
        <f t="shared" si="1"/>
        <v>0.84183673469387754</v>
      </c>
      <c r="I138" s="102">
        <f t="shared" si="2"/>
        <v>0.15816326530612246</v>
      </c>
      <c r="J138" s="193"/>
      <c r="K138" s="193"/>
    </row>
    <row r="139" spans="2:11" x14ac:dyDescent="0.2">
      <c r="B139" s="185"/>
      <c r="C139" s="186"/>
      <c r="D139" s="89">
        <v>12</v>
      </c>
      <c r="E139" s="89">
        <v>238</v>
      </c>
      <c r="F139" s="89">
        <v>14</v>
      </c>
      <c r="G139" s="89">
        <f t="shared" si="0"/>
        <v>252</v>
      </c>
      <c r="H139" s="101">
        <f t="shared" si="1"/>
        <v>0.94444444444444442</v>
      </c>
      <c r="I139" s="102">
        <f t="shared" si="2"/>
        <v>5.555555555555558E-2</v>
      </c>
      <c r="J139" s="193"/>
      <c r="K139" s="193"/>
    </row>
    <row r="140" spans="2:11" x14ac:dyDescent="0.2">
      <c r="B140" s="185"/>
      <c r="C140" s="186"/>
      <c r="D140" s="89">
        <v>13</v>
      </c>
      <c r="E140" s="89">
        <v>193</v>
      </c>
      <c r="F140" s="89">
        <v>25</v>
      </c>
      <c r="G140" s="89">
        <f t="shared" si="0"/>
        <v>218</v>
      </c>
      <c r="H140" s="101">
        <f t="shared" si="1"/>
        <v>0.88532110091743121</v>
      </c>
      <c r="I140" s="102">
        <f t="shared" si="2"/>
        <v>0.11467889908256879</v>
      </c>
      <c r="J140" s="193"/>
      <c r="K140" s="193"/>
    </row>
    <row r="141" spans="2:11" x14ac:dyDescent="0.2">
      <c r="B141" s="185"/>
      <c r="C141" s="186"/>
      <c r="D141" s="89">
        <v>14</v>
      </c>
      <c r="E141" s="89">
        <v>226</v>
      </c>
      <c r="F141" s="89">
        <v>9</v>
      </c>
      <c r="G141" s="89">
        <f t="shared" si="0"/>
        <v>235</v>
      </c>
      <c r="H141" s="101">
        <f t="shared" si="1"/>
        <v>0.96170212765957441</v>
      </c>
      <c r="I141" s="102">
        <f t="shared" si="2"/>
        <v>3.8297872340425587E-2</v>
      </c>
      <c r="J141" s="193"/>
      <c r="K141" s="193"/>
    </row>
    <row r="142" spans="2:11" x14ac:dyDescent="0.2">
      <c r="B142" s="160" t="s">
        <v>124</v>
      </c>
      <c r="C142" s="187" t="s">
        <v>118</v>
      </c>
      <c r="D142" s="92">
        <v>1</v>
      </c>
      <c r="E142" s="92">
        <v>149</v>
      </c>
      <c r="F142" s="92">
        <v>144</v>
      </c>
      <c r="G142" s="92">
        <f t="shared" si="0"/>
        <v>293</v>
      </c>
      <c r="H142" s="103">
        <f t="shared" si="1"/>
        <v>0.50853242320819114</v>
      </c>
      <c r="I142" s="104">
        <f t="shared" si="2"/>
        <v>0.49146757679180886</v>
      </c>
      <c r="J142" s="193">
        <v>14</v>
      </c>
      <c r="K142" s="193">
        <v>10</v>
      </c>
    </row>
    <row r="143" spans="2:11" x14ac:dyDescent="0.2">
      <c r="B143" s="160"/>
      <c r="C143" s="187"/>
      <c r="D143" s="92">
        <v>2</v>
      </c>
      <c r="E143" s="92">
        <v>150</v>
      </c>
      <c r="F143" s="92">
        <v>42</v>
      </c>
      <c r="G143" s="92">
        <f t="shared" si="0"/>
        <v>192</v>
      </c>
      <c r="H143" s="103">
        <f t="shared" si="1"/>
        <v>0.78125</v>
      </c>
      <c r="I143" s="104">
        <f t="shared" si="2"/>
        <v>0.21875</v>
      </c>
      <c r="J143" s="193"/>
      <c r="K143" s="193"/>
    </row>
    <row r="144" spans="2:11" x14ac:dyDescent="0.2">
      <c r="B144" s="160"/>
      <c r="C144" s="187"/>
      <c r="D144" s="92">
        <v>3</v>
      </c>
      <c r="E144" s="92">
        <v>165</v>
      </c>
      <c r="F144" s="92">
        <v>94</v>
      </c>
      <c r="G144" s="92">
        <f t="shared" si="0"/>
        <v>259</v>
      </c>
      <c r="H144" s="103">
        <f t="shared" si="1"/>
        <v>0.63706563706563701</v>
      </c>
      <c r="I144" s="104">
        <f t="shared" si="2"/>
        <v>0.36293436293436299</v>
      </c>
      <c r="J144" s="193"/>
      <c r="K144" s="193"/>
    </row>
    <row r="145" spans="2:11" x14ac:dyDescent="0.2">
      <c r="B145" s="160"/>
      <c r="C145" s="187"/>
      <c r="D145" s="92">
        <v>4</v>
      </c>
      <c r="E145" s="92">
        <v>160</v>
      </c>
      <c r="F145" s="92">
        <v>115</v>
      </c>
      <c r="G145" s="92">
        <f t="shared" si="0"/>
        <v>275</v>
      </c>
      <c r="H145" s="103">
        <f t="shared" si="1"/>
        <v>0.58181818181818179</v>
      </c>
      <c r="I145" s="104">
        <f t="shared" si="2"/>
        <v>0.41818181818181821</v>
      </c>
      <c r="J145" s="193"/>
      <c r="K145" s="193"/>
    </row>
    <row r="146" spans="2:11" x14ac:dyDescent="0.2">
      <c r="B146" s="160"/>
      <c r="C146" s="187"/>
      <c r="D146" s="92">
        <v>5</v>
      </c>
      <c r="E146" s="92">
        <v>161</v>
      </c>
      <c r="F146" s="92">
        <v>43</v>
      </c>
      <c r="G146" s="92">
        <f t="shared" si="0"/>
        <v>204</v>
      </c>
      <c r="H146" s="103">
        <f t="shared" si="1"/>
        <v>0.78921568627450978</v>
      </c>
      <c r="I146" s="104">
        <f t="shared" si="2"/>
        <v>0.21078431372549022</v>
      </c>
      <c r="J146" s="193"/>
      <c r="K146" s="193"/>
    </row>
    <row r="147" spans="2:11" x14ac:dyDescent="0.2">
      <c r="B147" s="160"/>
      <c r="C147" s="187"/>
      <c r="D147" s="93">
        <v>6</v>
      </c>
      <c r="E147" s="93">
        <v>109</v>
      </c>
      <c r="F147" s="93">
        <v>84</v>
      </c>
      <c r="G147" s="93">
        <f t="shared" si="0"/>
        <v>193</v>
      </c>
      <c r="H147" s="105">
        <f t="shared" si="1"/>
        <v>0.56476683937823835</v>
      </c>
      <c r="I147" s="106">
        <f t="shared" si="2"/>
        <v>0.43523316062176165</v>
      </c>
      <c r="J147" s="193"/>
      <c r="K147" s="193"/>
    </row>
    <row r="148" spans="2:11" x14ac:dyDescent="0.2">
      <c r="B148" s="160"/>
      <c r="C148" s="187"/>
      <c r="D148" s="93">
        <v>7</v>
      </c>
      <c r="E148" s="93">
        <v>102</v>
      </c>
      <c r="F148" s="93">
        <v>77</v>
      </c>
      <c r="G148" s="93">
        <f t="shared" si="0"/>
        <v>179</v>
      </c>
      <c r="H148" s="105">
        <f t="shared" si="1"/>
        <v>0.56983240223463683</v>
      </c>
      <c r="I148" s="106">
        <f t="shared" si="2"/>
        <v>0.43016759776536317</v>
      </c>
      <c r="J148" s="193"/>
      <c r="K148" s="193"/>
    </row>
    <row r="149" spans="2:11" x14ac:dyDescent="0.2">
      <c r="B149" s="160"/>
      <c r="C149" s="187"/>
      <c r="D149" s="93">
        <v>8</v>
      </c>
      <c r="E149" s="93">
        <v>106</v>
      </c>
      <c r="F149" s="93">
        <v>92</v>
      </c>
      <c r="G149" s="93">
        <f t="shared" si="0"/>
        <v>198</v>
      </c>
      <c r="H149" s="105">
        <f t="shared" si="1"/>
        <v>0.53535353535353536</v>
      </c>
      <c r="I149" s="106">
        <f t="shared" si="2"/>
        <v>0.46464646464646464</v>
      </c>
      <c r="J149" s="193"/>
      <c r="K149" s="193"/>
    </row>
    <row r="150" spans="2:11" x14ac:dyDescent="0.2">
      <c r="B150" s="160"/>
      <c r="C150" s="187"/>
      <c r="D150" s="93">
        <v>9</v>
      </c>
      <c r="E150" s="93">
        <v>116</v>
      </c>
      <c r="F150" s="93">
        <v>93</v>
      </c>
      <c r="G150" s="93">
        <f t="shared" si="0"/>
        <v>209</v>
      </c>
      <c r="H150" s="105">
        <f t="shared" si="1"/>
        <v>0.55502392344497609</v>
      </c>
      <c r="I150" s="106">
        <f t="shared" si="2"/>
        <v>0.44497607655502391</v>
      </c>
      <c r="J150" s="193"/>
      <c r="K150" s="193"/>
    </row>
    <row r="151" spans="2:11" x14ac:dyDescent="0.2">
      <c r="B151" s="160"/>
      <c r="C151" s="187"/>
      <c r="D151" s="90">
        <v>10</v>
      </c>
      <c r="E151" s="90">
        <v>138</v>
      </c>
      <c r="F151" s="90">
        <v>101</v>
      </c>
      <c r="G151" s="90">
        <f t="shared" si="0"/>
        <v>239</v>
      </c>
      <c r="H151" s="98">
        <f t="shared" si="1"/>
        <v>0.57740585774058573</v>
      </c>
      <c r="I151" s="99">
        <f t="shared" si="2"/>
        <v>0.42259414225941427</v>
      </c>
      <c r="J151" s="193"/>
      <c r="K151" s="193"/>
    </row>
    <row r="152" spans="2:11" x14ac:dyDescent="0.2">
      <c r="B152" s="160"/>
      <c r="C152" s="187"/>
      <c r="D152" s="90">
        <v>11</v>
      </c>
      <c r="E152" s="90">
        <v>109</v>
      </c>
      <c r="F152" s="90">
        <v>119</v>
      </c>
      <c r="G152" s="90">
        <f t="shared" si="0"/>
        <v>228</v>
      </c>
      <c r="H152" s="98">
        <f t="shared" si="1"/>
        <v>0.47807017543859648</v>
      </c>
      <c r="I152" s="99">
        <f t="shared" si="2"/>
        <v>0.52192982456140347</v>
      </c>
      <c r="J152" s="193"/>
      <c r="K152" s="193"/>
    </row>
    <row r="153" spans="2:11" x14ac:dyDescent="0.2">
      <c r="B153" s="160"/>
      <c r="C153" s="187"/>
      <c r="D153" s="90">
        <v>12</v>
      </c>
      <c r="E153" s="90">
        <v>165</v>
      </c>
      <c r="F153" s="90">
        <v>88</v>
      </c>
      <c r="G153" s="90">
        <f t="shared" si="0"/>
        <v>253</v>
      </c>
      <c r="H153" s="98">
        <f t="shared" si="1"/>
        <v>0.65217391304347827</v>
      </c>
      <c r="I153" s="99">
        <f t="shared" si="2"/>
        <v>0.34782608695652173</v>
      </c>
      <c r="J153" s="193"/>
      <c r="K153" s="193"/>
    </row>
    <row r="154" spans="2:11" x14ac:dyDescent="0.2">
      <c r="B154" s="160"/>
      <c r="C154" s="187"/>
      <c r="D154" s="90">
        <v>13</v>
      </c>
      <c r="E154" s="90">
        <v>154</v>
      </c>
      <c r="F154" s="90">
        <v>49</v>
      </c>
      <c r="G154" s="90">
        <f t="shared" si="0"/>
        <v>203</v>
      </c>
      <c r="H154" s="98">
        <f t="shared" si="1"/>
        <v>0.75862068965517238</v>
      </c>
      <c r="I154" s="99">
        <f t="shared" si="2"/>
        <v>0.24137931034482762</v>
      </c>
      <c r="J154" s="193"/>
      <c r="K154" s="193"/>
    </row>
    <row r="155" spans="2:11" x14ac:dyDescent="0.2">
      <c r="B155" s="160"/>
      <c r="C155" s="187"/>
      <c r="D155" s="90">
        <v>14</v>
      </c>
      <c r="E155" s="90">
        <v>139</v>
      </c>
      <c r="F155" s="90">
        <v>82</v>
      </c>
      <c r="G155" s="90">
        <f t="shared" si="0"/>
        <v>221</v>
      </c>
      <c r="H155" s="98">
        <f t="shared" si="1"/>
        <v>0.62895927601809953</v>
      </c>
      <c r="I155" s="99">
        <f t="shared" si="2"/>
        <v>0.37104072398190047</v>
      </c>
      <c r="J155" s="193"/>
      <c r="K155" s="193"/>
    </row>
    <row r="156" spans="2:11" x14ac:dyDescent="0.2">
      <c r="B156" s="160"/>
      <c r="C156" s="160" t="s">
        <v>119</v>
      </c>
      <c r="D156" s="92">
        <v>1</v>
      </c>
      <c r="E156" s="92">
        <v>161</v>
      </c>
      <c r="F156" s="92">
        <v>38</v>
      </c>
      <c r="G156" s="92">
        <f t="shared" si="0"/>
        <v>199</v>
      </c>
      <c r="H156" s="103">
        <f t="shared" si="1"/>
        <v>0.80904522613065322</v>
      </c>
      <c r="I156" s="104">
        <f t="shared" si="2"/>
        <v>0.19095477386934678</v>
      </c>
      <c r="J156" s="193">
        <v>17</v>
      </c>
      <c r="K156" s="193">
        <v>11</v>
      </c>
    </row>
    <row r="157" spans="2:11" x14ac:dyDescent="0.2">
      <c r="B157" s="160"/>
      <c r="C157" s="160"/>
      <c r="D157" s="92">
        <v>2</v>
      </c>
      <c r="E157" s="92">
        <v>215</v>
      </c>
      <c r="F157" s="92">
        <v>42</v>
      </c>
      <c r="G157" s="92">
        <f t="shared" si="0"/>
        <v>257</v>
      </c>
      <c r="H157" s="103">
        <f t="shared" si="1"/>
        <v>0.83657587548638135</v>
      </c>
      <c r="I157" s="104">
        <f t="shared" si="2"/>
        <v>0.16342412451361865</v>
      </c>
      <c r="J157" s="193"/>
      <c r="K157" s="193"/>
    </row>
    <row r="158" spans="2:11" x14ac:dyDescent="0.2">
      <c r="B158" s="160"/>
      <c r="C158" s="160"/>
      <c r="D158" s="92">
        <v>3</v>
      </c>
      <c r="E158" s="92">
        <v>159</v>
      </c>
      <c r="F158" s="92">
        <v>41</v>
      </c>
      <c r="G158" s="92">
        <f t="shared" si="0"/>
        <v>200</v>
      </c>
      <c r="H158" s="103">
        <f t="shared" si="1"/>
        <v>0.79500000000000004</v>
      </c>
      <c r="I158" s="104">
        <f t="shared" si="2"/>
        <v>0.20499999999999996</v>
      </c>
      <c r="J158" s="193"/>
      <c r="K158" s="193"/>
    </row>
    <row r="159" spans="2:11" x14ac:dyDescent="0.2">
      <c r="B159" s="160"/>
      <c r="C159" s="160"/>
      <c r="D159" s="92">
        <v>4</v>
      </c>
      <c r="E159" s="92">
        <v>51</v>
      </c>
      <c r="F159" s="92">
        <v>50</v>
      </c>
      <c r="G159" s="92">
        <f t="shared" si="0"/>
        <v>101</v>
      </c>
      <c r="H159" s="103">
        <f t="shared" si="1"/>
        <v>0.50495049504950495</v>
      </c>
      <c r="I159" s="104">
        <f t="shared" si="2"/>
        <v>0.49504950495049505</v>
      </c>
      <c r="J159" s="193"/>
      <c r="K159" s="193"/>
    </row>
    <row r="160" spans="2:11" x14ac:dyDescent="0.2">
      <c r="B160" s="160"/>
      <c r="C160" s="160"/>
      <c r="D160" s="92">
        <v>5</v>
      </c>
      <c r="E160" s="92">
        <v>146</v>
      </c>
      <c r="F160" s="92">
        <v>34</v>
      </c>
      <c r="G160" s="92">
        <f t="shared" si="0"/>
        <v>180</v>
      </c>
      <c r="H160" s="103">
        <f t="shared" si="1"/>
        <v>0.81111111111111112</v>
      </c>
      <c r="I160" s="104">
        <f t="shared" si="2"/>
        <v>0.18888888888888888</v>
      </c>
      <c r="J160" s="193"/>
      <c r="K160" s="193"/>
    </row>
    <row r="161" spans="2:11" x14ac:dyDescent="0.2">
      <c r="B161" s="160"/>
      <c r="C161" s="160"/>
      <c r="D161" s="92">
        <v>6</v>
      </c>
      <c r="E161" s="92">
        <v>173</v>
      </c>
      <c r="F161" s="92">
        <v>22</v>
      </c>
      <c r="G161" s="92">
        <f t="shared" si="0"/>
        <v>195</v>
      </c>
      <c r="H161" s="103">
        <f t="shared" si="1"/>
        <v>0.88717948717948714</v>
      </c>
      <c r="I161" s="104">
        <f t="shared" si="2"/>
        <v>0.11282051282051286</v>
      </c>
      <c r="J161" s="193"/>
      <c r="K161" s="193"/>
    </row>
    <row r="162" spans="2:11" x14ac:dyDescent="0.2">
      <c r="B162" s="160"/>
      <c r="C162" s="160"/>
      <c r="D162" s="93">
        <v>7</v>
      </c>
      <c r="E162" s="93">
        <v>94</v>
      </c>
      <c r="F162" s="93">
        <v>96</v>
      </c>
      <c r="G162" s="93">
        <f t="shared" si="0"/>
        <v>190</v>
      </c>
      <c r="H162" s="105">
        <f t="shared" si="1"/>
        <v>0.49473684210526314</v>
      </c>
      <c r="I162" s="106">
        <f t="shared" si="2"/>
        <v>0.50526315789473686</v>
      </c>
      <c r="J162" s="193"/>
      <c r="K162" s="193"/>
    </row>
    <row r="163" spans="2:11" x14ac:dyDescent="0.2">
      <c r="B163" s="160"/>
      <c r="C163" s="160"/>
      <c r="D163" s="93">
        <v>8</v>
      </c>
      <c r="E163" s="93">
        <v>131</v>
      </c>
      <c r="F163" s="93">
        <v>73</v>
      </c>
      <c r="G163" s="93">
        <f t="shared" si="0"/>
        <v>204</v>
      </c>
      <c r="H163" s="105">
        <f t="shared" si="1"/>
        <v>0.64215686274509809</v>
      </c>
      <c r="I163" s="106">
        <f t="shared" si="2"/>
        <v>0.35784313725490191</v>
      </c>
      <c r="J163" s="193"/>
      <c r="K163" s="193"/>
    </row>
    <row r="164" spans="2:11" x14ac:dyDescent="0.2">
      <c r="B164" s="160"/>
      <c r="C164" s="160"/>
      <c r="D164" s="93">
        <v>9</v>
      </c>
      <c r="E164" s="93">
        <v>155</v>
      </c>
      <c r="F164" s="93">
        <v>92</v>
      </c>
      <c r="G164" s="93">
        <f t="shared" si="0"/>
        <v>247</v>
      </c>
      <c r="H164" s="105">
        <f t="shared" si="1"/>
        <v>0.62753036437246967</v>
      </c>
      <c r="I164" s="106">
        <f t="shared" si="2"/>
        <v>0.37246963562753033</v>
      </c>
      <c r="J164" s="193"/>
      <c r="K164" s="193"/>
    </row>
    <row r="165" spans="2:11" x14ac:dyDescent="0.2">
      <c r="B165" s="160"/>
      <c r="C165" s="160"/>
      <c r="D165" s="93">
        <v>10</v>
      </c>
      <c r="E165" s="93">
        <v>146</v>
      </c>
      <c r="F165" s="93">
        <v>111</v>
      </c>
      <c r="G165" s="93">
        <f t="shared" si="0"/>
        <v>257</v>
      </c>
      <c r="H165" s="105">
        <f t="shared" si="1"/>
        <v>0.56809338521400776</v>
      </c>
      <c r="I165" s="106">
        <f t="shared" si="2"/>
        <v>0.43190661478599224</v>
      </c>
      <c r="J165" s="193"/>
      <c r="K165" s="193"/>
    </row>
    <row r="166" spans="2:11" x14ac:dyDescent="0.2">
      <c r="B166" s="160"/>
      <c r="C166" s="160"/>
      <c r="D166" s="93">
        <v>11</v>
      </c>
      <c r="E166" s="93">
        <v>120</v>
      </c>
      <c r="F166" s="93">
        <v>68</v>
      </c>
      <c r="G166" s="93">
        <f t="shared" si="0"/>
        <v>188</v>
      </c>
      <c r="H166" s="105">
        <f t="shared" si="1"/>
        <v>0.63829787234042556</v>
      </c>
      <c r="I166" s="106">
        <f t="shared" si="2"/>
        <v>0.36170212765957444</v>
      </c>
      <c r="J166" s="193"/>
      <c r="K166" s="193"/>
    </row>
    <row r="167" spans="2:11" x14ac:dyDescent="0.2">
      <c r="B167" s="160"/>
      <c r="C167" s="160"/>
      <c r="D167" s="93">
        <v>12</v>
      </c>
      <c r="E167" s="93">
        <v>117</v>
      </c>
      <c r="F167" s="93">
        <v>93</v>
      </c>
      <c r="G167" s="93">
        <f t="shared" si="0"/>
        <v>210</v>
      </c>
      <c r="H167" s="105">
        <f t="shared" si="1"/>
        <v>0.55714285714285716</v>
      </c>
      <c r="I167" s="106">
        <f t="shared" si="2"/>
        <v>0.44285714285714284</v>
      </c>
      <c r="J167" s="193"/>
      <c r="K167" s="193"/>
    </row>
    <row r="168" spans="2:11" x14ac:dyDescent="0.2">
      <c r="B168" s="160"/>
      <c r="C168" s="160"/>
      <c r="D168" s="90">
        <v>13</v>
      </c>
      <c r="E168" s="90">
        <v>135</v>
      </c>
      <c r="F168" s="90">
        <v>124</v>
      </c>
      <c r="G168" s="90">
        <f t="shared" si="0"/>
        <v>259</v>
      </c>
      <c r="H168" s="98">
        <f t="shared" si="1"/>
        <v>0.52123552123552119</v>
      </c>
      <c r="I168" s="99">
        <f t="shared" si="2"/>
        <v>0.47876447876447881</v>
      </c>
      <c r="J168" s="193"/>
      <c r="K168" s="193"/>
    </row>
    <row r="169" spans="2:11" x14ac:dyDescent="0.2">
      <c r="B169" s="160"/>
      <c r="C169" s="160"/>
      <c r="D169" s="90">
        <v>14</v>
      </c>
      <c r="E169" s="90">
        <v>116</v>
      </c>
      <c r="F169" s="90">
        <v>77</v>
      </c>
      <c r="G169" s="90">
        <f t="shared" si="0"/>
        <v>193</v>
      </c>
      <c r="H169" s="98">
        <f t="shared" si="1"/>
        <v>0.60103626943005184</v>
      </c>
      <c r="I169" s="99">
        <f t="shared" si="2"/>
        <v>0.39896373056994816</v>
      </c>
      <c r="J169" s="193"/>
      <c r="K169" s="193"/>
    </row>
    <row r="170" spans="2:11" x14ac:dyDescent="0.2">
      <c r="B170" s="160"/>
      <c r="C170" s="160"/>
      <c r="D170" s="90">
        <v>15</v>
      </c>
      <c r="E170" s="90">
        <v>190</v>
      </c>
      <c r="F170" s="90">
        <v>97</v>
      </c>
      <c r="G170" s="90">
        <f t="shared" si="0"/>
        <v>287</v>
      </c>
      <c r="H170" s="98">
        <f t="shared" si="1"/>
        <v>0.66202090592334495</v>
      </c>
      <c r="I170" s="99">
        <f t="shared" si="2"/>
        <v>0.33797909407665505</v>
      </c>
      <c r="J170" s="193"/>
      <c r="K170" s="193"/>
    </row>
    <row r="171" spans="2:11" x14ac:dyDescent="0.2">
      <c r="B171" s="160"/>
      <c r="C171" s="160"/>
      <c r="D171" s="90">
        <v>16</v>
      </c>
      <c r="E171" s="91">
        <v>91</v>
      </c>
      <c r="F171" s="90">
        <v>98</v>
      </c>
      <c r="G171" s="90">
        <f t="shared" si="0"/>
        <v>189</v>
      </c>
      <c r="H171" s="98">
        <f t="shared" si="1"/>
        <v>0.48148148148148145</v>
      </c>
      <c r="I171" s="99">
        <f t="shared" si="2"/>
        <v>0.5185185185185186</v>
      </c>
      <c r="J171" s="193"/>
      <c r="K171" s="193"/>
    </row>
    <row r="172" spans="2:11" x14ac:dyDescent="0.2">
      <c r="B172" s="160"/>
      <c r="C172" s="160"/>
      <c r="D172" s="90">
        <v>17</v>
      </c>
      <c r="E172" s="91">
        <v>77</v>
      </c>
      <c r="F172" s="90">
        <v>71</v>
      </c>
      <c r="G172" s="90">
        <f t="shared" si="0"/>
        <v>148</v>
      </c>
      <c r="H172" s="98">
        <f t="shared" si="1"/>
        <v>0.52027027027027029</v>
      </c>
      <c r="I172" s="99">
        <f t="shared" si="2"/>
        <v>0.47972972972972971</v>
      </c>
      <c r="J172" s="193"/>
      <c r="K172" s="193"/>
    </row>
    <row r="173" spans="2:11" x14ac:dyDescent="0.2">
      <c r="B173" s="160"/>
      <c r="C173" s="160" t="s">
        <v>120</v>
      </c>
      <c r="D173" s="92">
        <v>1</v>
      </c>
      <c r="E173" s="92">
        <v>104</v>
      </c>
      <c r="F173" s="92">
        <v>99</v>
      </c>
      <c r="G173" s="92">
        <f t="shared" si="0"/>
        <v>203</v>
      </c>
      <c r="H173" s="103">
        <f t="shared" si="1"/>
        <v>0.51231527093596063</v>
      </c>
      <c r="I173" s="104">
        <f t="shared" si="2"/>
        <v>0.48768472906403937</v>
      </c>
      <c r="J173" s="193">
        <v>17</v>
      </c>
      <c r="K173" s="193">
        <v>11</v>
      </c>
    </row>
    <row r="174" spans="2:11" x14ac:dyDescent="0.2">
      <c r="B174" s="160"/>
      <c r="C174" s="160"/>
      <c r="D174" s="92">
        <v>2</v>
      </c>
      <c r="E174" s="92">
        <v>86</v>
      </c>
      <c r="F174" s="92">
        <v>106</v>
      </c>
      <c r="G174" s="92">
        <f t="shared" si="0"/>
        <v>192</v>
      </c>
      <c r="H174" s="103">
        <f t="shared" si="1"/>
        <v>0.44791666666666669</v>
      </c>
      <c r="I174" s="104">
        <f t="shared" si="2"/>
        <v>0.55208333333333326</v>
      </c>
      <c r="J174" s="193"/>
      <c r="K174" s="193"/>
    </row>
    <row r="175" spans="2:11" x14ac:dyDescent="0.2">
      <c r="B175" s="160"/>
      <c r="C175" s="160"/>
      <c r="D175" s="92">
        <v>3</v>
      </c>
      <c r="E175" s="92">
        <v>94</v>
      </c>
      <c r="F175" s="92">
        <v>110</v>
      </c>
      <c r="G175" s="92">
        <f t="shared" si="0"/>
        <v>204</v>
      </c>
      <c r="H175" s="103">
        <f t="shared" si="1"/>
        <v>0.46078431372549017</v>
      </c>
      <c r="I175" s="104">
        <f t="shared" si="2"/>
        <v>0.53921568627450989</v>
      </c>
      <c r="J175" s="193"/>
      <c r="K175" s="193"/>
    </row>
    <row r="176" spans="2:11" x14ac:dyDescent="0.2">
      <c r="B176" s="160"/>
      <c r="C176" s="160"/>
      <c r="D176" s="92">
        <v>4</v>
      </c>
      <c r="E176" s="92">
        <v>41</v>
      </c>
      <c r="F176" s="92">
        <v>90</v>
      </c>
      <c r="G176" s="92">
        <f t="shared" si="0"/>
        <v>131</v>
      </c>
      <c r="H176" s="103">
        <f t="shared" si="1"/>
        <v>0.31297709923664124</v>
      </c>
      <c r="I176" s="104">
        <f t="shared" si="2"/>
        <v>0.68702290076335881</v>
      </c>
      <c r="J176" s="193"/>
      <c r="K176" s="193"/>
    </row>
    <row r="177" spans="2:11" x14ac:dyDescent="0.2">
      <c r="B177" s="160"/>
      <c r="C177" s="160"/>
      <c r="D177" s="92">
        <v>5</v>
      </c>
      <c r="E177" s="92">
        <v>45</v>
      </c>
      <c r="F177" s="92">
        <v>68</v>
      </c>
      <c r="G177" s="92">
        <f t="shared" si="0"/>
        <v>113</v>
      </c>
      <c r="H177" s="103">
        <f t="shared" si="1"/>
        <v>0.39823008849557523</v>
      </c>
      <c r="I177" s="104">
        <f t="shared" si="2"/>
        <v>0.60176991150442483</v>
      </c>
      <c r="J177" s="193"/>
      <c r="K177" s="193"/>
    </row>
    <row r="178" spans="2:11" x14ac:dyDescent="0.2">
      <c r="B178" s="160"/>
      <c r="C178" s="160"/>
      <c r="D178" s="92">
        <v>6</v>
      </c>
      <c r="E178" s="92">
        <v>41</v>
      </c>
      <c r="F178" s="92">
        <v>91</v>
      </c>
      <c r="G178" s="92">
        <f t="shared" si="0"/>
        <v>132</v>
      </c>
      <c r="H178" s="103">
        <f t="shared" si="1"/>
        <v>0.31060606060606061</v>
      </c>
      <c r="I178" s="104">
        <f t="shared" si="2"/>
        <v>0.68939393939393945</v>
      </c>
      <c r="J178" s="193"/>
      <c r="K178" s="193"/>
    </row>
    <row r="179" spans="2:11" x14ac:dyDescent="0.2">
      <c r="B179" s="160"/>
      <c r="C179" s="160"/>
      <c r="D179" s="93">
        <v>7</v>
      </c>
      <c r="E179" s="93">
        <v>62</v>
      </c>
      <c r="F179" s="26">
        <v>147</v>
      </c>
      <c r="G179" s="93">
        <f t="shared" si="0"/>
        <v>209</v>
      </c>
      <c r="H179" s="105">
        <f t="shared" si="1"/>
        <v>0.29665071770334928</v>
      </c>
      <c r="I179" s="106">
        <f t="shared" si="2"/>
        <v>0.70334928229665072</v>
      </c>
      <c r="J179" s="193"/>
      <c r="K179" s="193"/>
    </row>
    <row r="180" spans="2:11" x14ac:dyDescent="0.2">
      <c r="B180" s="160"/>
      <c r="C180" s="160"/>
      <c r="D180" s="93">
        <v>8</v>
      </c>
      <c r="E180" s="26">
        <f>2+31+36</f>
        <v>69</v>
      </c>
      <c r="F180" s="93">
        <v>141</v>
      </c>
      <c r="G180" s="93">
        <f t="shared" si="0"/>
        <v>210</v>
      </c>
      <c r="H180" s="105">
        <f t="shared" si="1"/>
        <v>0.32857142857142857</v>
      </c>
      <c r="I180" s="106">
        <f t="shared" si="2"/>
        <v>0.67142857142857149</v>
      </c>
      <c r="J180" s="193"/>
      <c r="K180" s="193"/>
    </row>
    <row r="181" spans="2:11" x14ac:dyDescent="0.2">
      <c r="B181" s="160"/>
      <c r="C181" s="160"/>
      <c r="D181" s="93">
        <v>9</v>
      </c>
      <c r="E181" s="93">
        <v>72</v>
      </c>
      <c r="F181" s="26">
        <v>110</v>
      </c>
      <c r="G181" s="93">
        <f t="shared" si="0"/>
        <v>182</v>
      </c>
      <c r="H181" s="105">
        <f t="shared" si="1"/>
        <v>0.39560439560439559</v>
      </c>
      <c r="I181" s="106">
        <f t="shared" si="2"/>
        <v>0.60439560439560447</v>
      </c>
      <c r="J181" s="193"/>
      <c r="K181" s="193"/>
    </row>
    <row r="182" spans="2:11" x14ac:dyDescent="0.2">
      <c r="B182" s="160"/>
      <c r="C182" s="160"/>
      <c r="D182" s="93">
        <v>10</v>
      </c>
      <c r="E182" s="93">
        <f>24+37+33</f>
        <v>94</v>
      </c>
      <c r="F182" s="26">
        <v>96</v>
      </c>
      <c r="G182" s="93">
        <f t="shared" si="0"/>
        <v>190</v>
      </c>
      <c r="H182" s="105">
        <f t="shared" si="1"/>
        <v>0.49473684210526314</v>
      </c>
      <c r="I182" s="106">
        <f t="shared" si="2"/>
        <v>0.50526315789473686</v>
      </c>
      <c r="J182" s="193"/>
      <c r="K182" s="193"/>
    </row>
    <row r="183" spans="2:11" x14ac:dyDescent="0.2">
      <c r="B183" s="160"/>
      <c r="C183" s="160"/>
      <c r="D183" s="93">
        <v>11</v>
      </c>
      <c r="E183" s="26">
        <v>109</v>
      </c>
      <c r="F183" s="26">
        <v>184</v>
      </c>
      <c r="G183" s="93">
        <f t="shared" si="0"/>
        <v>293</v>
      </c>
      <c r="H183" s="105">
        <f t="shared" si="1"/>
        <v>0.37201365187713309</v>
      </c>
      <c r="I183" s="106">
        <f t="shared" si="2"/>
        <v>0.62798634812286691</v>
      </c>
      <c r="J183" s="193"/>
      <c r="K183" s="193"/>
    </row>
    <row r="184" spans="2:11" x14ac:dyDescent="0.2">
      <c r="B184" s="160"/>
      <c r="C184" s="160"/>
      <c r="D184" s="93">
        <v>12</v>
      </c>
      <c r="E184" s="26">
        <v>82</v>
      </c>
      <c r="F184" s="26">
        <v>178</v>
      </c>
      <c r="G184" s="93">
        <f t="shared" si="0"/>
        <v>260</v>
      </c>
      <c r="H184" s="105">
        <f t="shared" si="1"/>
        <v>0.31538461538461537</v>
      </c>
      <c r="I184" s="106">
        <f t="shared" si="2"/>
        <v>0.68461538461538463</v>
      </c>
      <c r="J184" s="193"/>
      <c r="K184" s="193"/>
    </row>
    <row r="185" spans="2:11" x14ac:dyDescent="0.2">
      <c r="B185" s="160"/>
      <c r="C185" s="160"/>
      <c r="D185" s="90">
        <v>13</v>
      </c>
      <c r="E185" s="91">
        <v>63</v>
      </c>
      <c r="F185" s="91">
        <v>172</v>
      </c>
      <c r="G185" s="90">
        <f t="shared" si="0"/>
        <v>235</v>
      </c>
      <c r="H185" s="98">
        <f t="shared" si="1"/>
        <v>0.26808510638297872</v>
      </c>
      <c r="I185" s="99">
        <f t="shared" si="2"/>
        <v>0.73191489361702122</v>
      </c>
      <c r="J185" s="193"/>
      <c r="K185" s="193"/>
    </row>
    <row r="186" spans="2:11" x14ac:dyDescent="0.2">
      <c r="B186" s="160"/>
      <c r="C186" s="160"/>
      <c r="D186" s="90">
        <v>14</v>
      </c>
      <c r="E186" s="91">
        <v>42</v>
      </c>
      <c r="F186" s="91">
        <v>94</v>
      </c>
      <c r="G186" s="90">
        <f t="shared" ref="G186:G189" si="3">E186+F186</f>
        <v>136</v>
      </c>
      <c r="H186" s="98">
        <f t="shared" ref="H186:H189" si="4">E186/G186</f>
        <v>0.30882352941176472</v>
      </c>
      <c r="I186" s="99">
        <f t="shared" ref="I186:I189" si="5">1-H186</f>
        <v>0.69117647058823528</v>
      </c>
      <c r="J186" s="193"/>
      <c r="K186" s="193"/>
    </row>
    <row r="187" spans="2:11" x14ac:dyDescent="0.2">
      <c r="B187" s="160"/>
      <c r="C187" s="160"/>
      <c r="D187" s="90">
        <v>15</v>
      </c>
      <c r="E187" s="91">
        <v>57</v>
      </c>
      <c r="F187" s="91">
        <v>125</v>
      </c>
      <c r="G187" s="90">
        <f t="shared" si="3"/>
        <v>182</v>
      </c>
      <c r="H187" s="98">
        <f t="shared" si="4"/>
        <v>0.31318681318681318</v>
      </c>
      <c r="I187" s="99">
        <f t="shared" si="5"/>
        <v>0.68681318681318682</v>
      </c>
      <c r="J187" s="193"/>
      <c r="K187" s="193"/>
    </row>
    <row r="188" spans="2:11" x14ac:dyDescent="0.2">
      <c r="B188" s="160"/>
      <c r="C188" s="160"/>
      <c r="D188" s="90">
        <v>16</v>
      </c>
      <c r="E188" s="91">
        <v>112</v>
      </c>
      <c r="F188" s="91">
        <v>149</v>
      </c>
      <c r="G188" s="90">
        <f t="shared" si="3"/>
        <v>261</v>
      </c>
      <c r="H188" s="98">
        <f t="shared" si="4"/>
        <v>0.42911877394636017</v>
      </c>
      <c r="I188" s="99">
        <f t="shared" si="5"/>
        <v>0.57088122605363978</v>
      </c>
      <c r="J188" s="193"/>
      <c r="K188" s="193"/>
    </row>
    <row r="189" spans="2:11" x14ac:dyDescent="0.2">
      <c r="B189" s="160"/>
      <c r="C189" s="160"/>
      <c r="D189" s="90">
        <v>17</v>
      </c>
      <c r="E189" s="91">
        <v>49</v>
      </c>
      <c r="F189" s="91">
        <v>82</v>
      </c>
      <c r="G189" s="90">
        <f t="shared" si="3"/>
        <v>131</v>
      </c>
      <c r="H189" s="98">
        <f t="shared" si="4"/>
        <v>0.37404580152671757</v>
      </c>
      <c r="I189" s="99">
        <f t="shared" si="5"/>
        <v>0.62595419847328237</v>
      </c>
      <c r="J189" s="193"/>
      <c r="K189" s="193"/>
    </row>
  </sheetData>
  <mergeCells count="36">
    <mergeCell ref="J156:J172"/>
    <mergeCell ref="K156:K172"/>
    <mergeCell ref="J173:J189"/>
    <mergeCell ref="K173:K189"/>
    <mergeCell ref="B142:B189"/>
    <mergeCell ref="J121:J127"/>
    <mergeCell ref="K121:K127"/>
    <mergeCell ref="J128:J141"/>
    <mergeCell ref="K128:K141"/>
    <mergeCell ref="J142:J155"/>
    <mergeCell ref="K142:K155"/>
    <mergeCell ref="B3:B10"/>
    <mergeCell ref="B11:B24"/>
    <mergeCell ref="E3:E10"/>
    <mergeCell ref="F3:F10"/>
    <mergeCell ref="E11:E24"/>
    <mergeCell ref="F11:F24"/>
    <mergeCell ref="B89:C89"/>
    <mergeCell ref="B25:B37"/>
    <mergeCell ref="B38:B51"/>
    <mergeCell ref="E38:E51"/>
    <mergeCell ref="F38:F51"/>
    <mergeCell ref="E69:E85"/>
    <mergeCell ref="F25:F37"/>
    <mergeCell ref="B52:B68"/>
    <mergeCell ref="B69:B85"/>
    <mergeCell ref="F69:F85"/>
    <mergeCell ref="E52:E68"/>
    <mergeCell ref="F52:F68"/>
    <mergeCell ref="E25:E37"/>
    <mergeCell ref="B121:B141"/>
    <mergeCell ref="C121:C127"/>
    <mergeCell ref="C128:C141"/>
    <mergeCell ref="C173:C189"/>
    <mergeCell ref="C142:C155"/>
    <mergeCell ref="C156:C172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79C9C1-9498-DB41-94D4-048D8D7F9CE1}">
  <dimension ref="A1:G12"/>
  <sheetViews>
    <sheetView workbookViewId="0">
      <selection activeCell="A16" sqref="A16:F30"/>
    </sheetView>
  </sheetViews>
  <sheetFormatPr baseColWidth="10" defaultRowHeight="16" x14ac:dyDescent="0.2"/>
  <cols>
    <col min="2" max="2" width="18.5" customWidth="1"/>
    <col min="3" max="3" width="10.83203125" customWidth="1"/>
    <col min="4" max="4" width="19.6640625" customWidth="1"/>
    <col min="5" max="5" width="23" customWidth="1"/>
    <col min="6" max="6" width="22" customWidth="1"/>
  </cols>
  <sheetData>
    <row r="1" spans="1:7" x14ac:dyDescent="0.2">
      <c r="A1" s="82" t="s">
        <v>188</v>
      </c>
    </row>
    <row r="4" spans="1:7" x14ac:dyDescent="0.2">
      <c r="C4" s="87"/>
      <c r="D4" s="87"/>
      <c r="E4" s="107" t="s">
        <v>128</v>
      </c>
    </row>
    <row r="5" spans="1:7" x14ac:dyDescent="0.2">
      <c r="C5" s="193" t="s">
        <v>126</v>
      </c>
      <c r="D5" s="87" t="s">
        <v>129</v>
      </c>
      <c r="E5" s="87">
        <v>16.135960490266118</v>
      </c>
    </row>
    <row r="6" spans="1:7" x14ac:dyDescent="0.2">
      <c r="C6" s="193"/>
      <c r="D6" s="87" t="s">
        <v>130</v>
      </c>
      <c r="E6" s="87">
        <v>16.321431300499064</v>
      </c>
      <c r="G6" s="27" t="s">
        <v>62</v>
      </c>
    </row>
    <row r="7" spans="1:7" x14ac:dyDescent="0.2">
      <c r="C7" s="193"/>
      <c r="D7" s="87" t="s">
        <v>131</v>
      </c>
      <c r="E7" s="87">
        <v>20.123582910274411</v>
      </c>
    </row>
    <row r="8" spans="1:7" x14ac:dyDescent="0.2">
      <c r="C8" s="193"/>
      <c r="D8" s="88" t="s">
        <v>132</v>
      </c>
      <c r="E8" s="88">
        <v>17.712462377246144</v>
      </c>
    </row>
    <row r="9" spans="1:7" x14ac:dyDescent="0.2">
      <c r="C9" s="160" t="s">
        <v>127</v>
      </c>
      <c r="D9" s="87" t="s">
        <v>129</v>
      </c>
      <c r="E9" s="87">
        <v>45.440348507071256</v>
      </c>
    </row>
    <row r="10" spans="1:7" x14ac:dyDescent="0.2">
      <c r="C10" s="160"/>
      <c r="D10" s="87" t="s">
        <v>130</v>
      </c>
      <c r="E10" s="87">
        <v>45.162142291721842</v>
      </c>
    </row>
    <row r="11" spans="1:7" x14ac:dyDescent="0.2">
      <c r="C11" s="160"/>
      <c r="D11" s="88" t="s">
        <v>131</v>
      </c>
      <c r="E11" s="88">
        <v>46.460437963352447</v>
      </c>
    </row>
    <row r="12" spans="1:7" x14ac:dyDescent="0.2">
      <c r="C12" s="160"/>
      <c r="D12" s="88" t="s">
        <v>132</v>
      </c>
      <c r="E12" s="88">
        <v>38.20698690798644</v>
      </c>
    </row>
  </sheetData>
  <mergeCells count="2">
    <mergeCell ref="C5:C8"/>
    <mergeCell ref="C9:C1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DFACA8-0583-764F-996E-9356767EC176}">
  <dimension ref="A1:M113"/>
  <sheetViews>
    <sheetView workbookViewId="0">
      <selection activeCell="I16" sqref="I16"/>
    </sheetView>
  </sheetViews>
  <sheetFormatPr baseColWidth="10" defaultRowHeight="16" x14ac:dyDescent="0.2"/>
  <cols>
    <col min="5" max="5" width="13.6640625" customWidth="1"/>
    <col min="6" max="6" width="11.6640625" bestFit="1" customWidth="1"/>
  </cols>
  <sheetData>
    <row r="1" spans="1:11" x14ac:dyDescent="0.2">
      <c r="A1" s="82" t="s">
        <v>105</v>
      </c>
    </row>
    <row r="3" spans="1:11" x14ac:dyDescent="0.2">
      <c r="E3" s="197" t="s">
        <v>73</v>
      </c>
      <c r="F3" s="198"/>
      <c r="G3" s="110"/>
    </row>
    <row r="4" spans="1:11" x14ac:dyDescent="0.2">
      <c r="B4" s="2"/>
      <c r="C4" s="12" t="s">
        <v>30</v>
      </c>
      <c r="D4" s="12" t="s">
        <v>31</v>
      </c>
      <c r="E4" s="18" t="s">
        <v>143</v>
      </c>
      <c r="F4" s="18" t="s">
        <v>133</v>
      </c>
      <c r="H4" t="s">
        <v>191</v>
      </c>
    </row>
    <row r="5" spans="1:11" x14ac:dyDescent="0.2">
      <c r="B5" s="199" t="s">
        <v>134</v>
      </c>
      <c r="C5" s="160">
        <v>4</v>
      </c>
      <c r="D5" s="90">
        <v>26710</v>
      </c>
      <c r="E5" s="90" t="s">
        <v>135</v>
      </c>
      <c r="F5" s="90" t="s">
        <v>136</v>
      </c>
      <c r="H5" t="s">
        <v>190</v>
      </c>
      <c r="J5" s="27" t="s">
        <v>192</v>
      </c>
    </row>
    <row r="6" spans="1:11" x14ac:dyDescent="0.2">
      <c r="B6" s="199"/>
      <c r="C6" s="160"/>
      <c r="D6" s="90">
        <v>26711</v>
      </c>
      <c r="E6" s="90" t="s">
        <v>137</v>
      </c>
      <c r="F6" s="90" t="s">
        <v>138</v>
      </c>
      <c r="H6" t="s">
        <v>190</v>
      </c>
      <c r="J6" t="s">
        <v>193</v>
      </c>
    </row>
    <row r="7" spans="1:11" x14ac:dyDescent="0.2">
      <c r="B7" s="199"/>
      <c r="C7" s="160"/>
      <c r="D7" s="90">
        <v>26712</v>
      </c>
      <c r="E7" s="90" t="s">
        <v>139</v>
      </c>
      <c r="F7" s="90" t="s">
        <v>140</v>
      </c>
      <c r="H7" t="s">
        <v>190</v>
      </c>
    </row>
    <row r="8" spans="1:11" x14ac:dyDescent="0.2">
      <c r="B8" s="199"/>
      <c r="C8" s="160"/>
      <c r="D8" s="90">
        <v>26714</v>
      </c>
      <c r="E8" s="125" t="s">
        <v>141</v>
      </c>
      <c r="F8" s="125" t="s">
        <v>142</v>
      </c>
      <c r="H8" t="s">
        <v>190</v>
      </c>
    </row>
    <row r="9" spans="1:11" x14ac:dyDescent="0.2">
      <c r="B9" s="199"/>
      <c r="C9" s="160">
        <v>4</v>
      </c>
      <c r="D9" s="123">
        <v>37142</v>
      </c>
      <c r="E9" s="124">
        <v>118.19875706505168</v>
      </c>
      <c r="F9" s="124">
        <v>107.36105844183206</v>
      </c>
      <c r="H9" t="s">
        <v>189</v>
      </c>
    </row>
    <row r="10" spans="1:11" x14ac:dyDescent="0.2">
      <c r="B10" s="199"/>
      <c r="C10" s="160"/>
      <c r="D10" s="121">
        <v>39273</v>
      </c>
      <c r="E10" s="122">
        <v>78.337231012781601</v>
      </c>
      <c r="F10" s="122">
        <v>117.15248840711935</v>
      </c>
      <c r="H10" t="s">
        <v>189</v>
      </c>
      <c r="K10" s="108"/>
    </row>
    <row r="11" spans="1:11" x14ac:dyDescent="0.2">
      <c r="B11" s="199"/>
      <c r="C11" s="160"/>
      <c r="D11" s="121">
        <v>39330</v>
      </c>
      <c r="E11" s="122">
        <v>107.3199516168856</v>
      </c>
      <c r="F11" s="122">
        <v>100.27001925525791</v>
      </c>
      <c r="H11" t="s">
        <v>189</v>
      </c>
    </row>
    <row r="12" spans="1:11" x14ac:dyDescent="0.2">
      <c r="B12" s="199"/>
      <c r="C12" s="160"/>
      <c r="D12" s="121">
        <v>39331</v>
      </c>
      <c r="E12" s="122">
        <v>92.93175506942724</v>
      </c>
      <c r="F12" s="122">
        <v>96.93041219751349</v>
      </c>
      <c r="H12" t="s">
        <v>189</v>
      </c>
    </row>
    <row r="13" spans="1:11" x14ac:dyDescent="0.2">
      <c r="B13" s="199"/>
      <c r="C13" s="160">
        <v>5</v>
      </c>
      <c r="D13" s="109">
        <v>71407</v>
      </c>
      <c r="E13" s="111">
        <v>123.848443460138</v>
      </c>
      <c r="F13" s="111">
        <v>93.447699278158836</v>
      </c>
      <c r="H13" t="s">
        <v>201</v>
      </c>
    </row>
    <row r="14" spans="1:11" x14ac:dyDescent="0.2">
      <c r="B14" s="199"/>
      <c r="C14" s="160"/>
      <c r="D14" s="109">
        <v>71408</v>
      </c>
      <c r="E14" s="111">
        <v>86.0461118611004</v>
      </c>
      <c r="F14" s="111">
        <v>115.46323644946438</v>
      </c>
      <c r="H14" t="s">
        <v>201</v>
      </c>
    </row>
    <row r="15" spans="1:11" x14ac:dyDescent="0.2">
      <c r="B15" s="199"/>
      <c r="C15" s="160"/>
      <c r="D15" s="109">
        <v>71409</v>
      </c>
      <c r="E15" s="111">
        <v>103.97025995221162</v>
      </c>
      <c r="F15" s="111">
        <v>121.93005553427805</v>
      </c>
      <c r="H15" t="s">
        <v>201</v>
      </c>
    </row>
    <row r="16" spans="1:11" x14ac:dyDescent="0.2">
      <c r="B16" s="199"/>
      <c r="C16" s="160"/>
      <c r="D16" s="134">
        <v>50840</v>
      </c>
      <c r="E16" s="135">
        <v>108.28351562571572</v>
      </c>
      <c r="F16" s="135">
        <v>95.448968292101725</v>
      </c>
      <c r="H16" t="s">
        <v>201</v>
      </c>
    </row>
    <row r="17" spans="1:8" x14ac:dyDescent="0.2">
      <c r="B17" s="199"/>
      <c r="C17" s="160"/>
      <c r="D17" s="134">
        <v>50841</v>
      </c>
      <c r="E17" s="135">
        <v>107.33525845624543</v>
      </c>
      <c r="F17" s="135">
        <v>107.69761591311834</v>
      </c>
      <c r="H17" t="s">
        <v>201</v>
      </c>
    </row>
    <row r="19" spans="1:8" x14ac:dyDescent="0.2">
      <c r="A19" s="1" t="s">
        <v>57</v>
      </c>
    </row>
    <row r="21" spans="1:8" x14ac:dyDescent="0.2">
      <c r="B21" s="77"/>
      <c r="C21" s="28" t="s">
        <v>29</v>
      </c>
      <c r="D21" s="28" t="s">
        <v>30</v>
      </c>
      <c r="E21" s="28" t="s">
        <v>31</v>
      </c>
      <c r="F21" s="80" t="s">
        <v>73</v>
      </c>
      <c r="G21" s="27"/>
      <c r="H21" s="27"/>
    </row>
    <row r="22" spans="1:8" x14ac:dyDescent="0.2">
      <c r="B22" s="194" t="s">
        <v>100</v>
      </c>
      <c r="C22" s="161">
        <v>2</v>
      </c>
      <c r="D22" s="161">
        <v>1</v>
      </c>
      <c r="E22" s="119">
        <v>41438</v>
      </c>
      <c r="F22" s="78">
        <v>33.11</v>
      </c>
      <c r="G22" s="27"/>
      <c r="H22" s="27"/>
    </row>
    <row r="23" spans="1:8" x14ac:dyDescent="0.2">
      <c r="B23" s="196"/>
      <c r="C23" s="163"/>
      <c r="D23" s="163"/>
      <c r="E23" s="120">
        <v>41438</v>
      </c>
      <c r="F23" s="79">
        <v>29.58</v>
      </c>
      <c r="G23" s="27"/>
      <c r="H23" s="27" t="s">
        <v>194</v>
      </c>
    </row>
    <row r="24" spans="1:8" x14ac:dyDescent="0.2">
      <c r="B24" s="194" t="s">
        <v>32</v>
      </c>
      <c r="C24" s="176">
        <v>5</v>
      </c>
      <c r="D24" s="176">
        <v>5</v>
      </c>
      <c r="E24" s="54">
        <v>29960</v>
      </c>
      <c r="F24" s="9">
        <v>50.93160313097578</v>
      </c>
      <c r="G24" s="27"/>
      <c r="H24" s="108"/>
    </row>
    <row r="25" spans="1:8" x14ac:dyDescent="0.2">
      <c r="B25" s="195"/>
      <c r="C25" s="177"/>
      <c r="D25" s="177"/>
      <c r="E25" s="56">
        <v>29961</v>
      </c>
      <c r="F25" s="10">
        <v>51.162750059066852</v>
      </c>
      <c r="G25" s="27"/>
      <c r="H25" s="27"/>
    </row>
    <row r="26" spans="1:8" x14ac:dyDescent="0.2">
      <c r="B26" s="195"/>
      <c r="C26" s="177"/>
      <c r="D26" s="177"/>
      <c r="E26" s="56">
        <v>29962</v>
      </c>
      <c r="F26" s="10">
        <v>53.745487236318077</v>
      </c>
      <c r="G26" s="27"/>
      <c r="H26" s="27"/>
    </row>
    <row r="27" spans="1:8" x14ac:dyDescent="0.2">
      <c r="B27" s="195"/>
      <c r="C27" s="177"/>
      <c r="D27" s="177"/>
      <c r="E27" s="56">
        <v>29963</v>
      </c>
      <c r="F27" s="10">
        <v>46.720747912067594</v>
      </c>
      <c r="G27" s="27"/>
      <c r="H27" s="27"/>
    </row>
    <row r="28" spans="1:8" x14ac:dyDescent="0.2">
      <c r="B28" s="196"/>
      <c r="C28" s="178"/>
      <c r="D28" s="178"/>
      <c r="E28" s="58">
        <v>29964</v>
      </c>
      <c r="F28" s="11">
        <v>57.954025844018282</v>
      </c>
      <c r="G28" s="27"/>
      <c r="H28" s="27"/>
    </row>
    <row r="29" spans="1:8" x14ac:dyDescent="0.2">
      <c r="B29" s="194" t="s">
        <v>39</v>
      </c>
      <c r="C29" s="176">
        <v>9</v>
      </c>
      <c r="D29" s="176">
        <v>5</v>
      </c>
      <c r="E29" s="140">
        <v>26710</v>
      </c>
      <c r="F29" s="126">
        <v>43.909410763486974</v>
      </c>
      <c r="G29" s="27"/>
      <c r="H29" s="27"/>
    </row>
    <row r="30" spans="1:8" x14ac:dyDescent="0.2">
      <c r="B30" s="195"/>
      <c r="C30" s="177"/>
      <c r="D30" s="177"/>
      <c r="E30" s="141">
        <v>26710</v>
      </c>
      <c r="F30" s="127">
        <v>68.559562706312065</v>
      </c>
      <c r="G30" s="27"/>
      <c r="H30" s="27"/>
    </row>
    <row r="31" spans="1:8" x14ac:dyDescent="0.2">
      <c r="B31" s="195"/>
      <c r="C31" s="177"/>
      <c r="D31" s="177"/>
      <c r="E31" s="141">
        <v>26711</v>
      </c>
      <c r="F31" s="127">
        <v>67.381311390462798</v>
      </c>
      <c r="G31" s="27"/>
      <c r="H31" s="27"/>
    </row>
    <row r="32" spans="1:8" x14ac:dyDescent="0.2">
      <c r="B32" s="195"/>
      <c r="C32" s="177"/>
      <c r="D32" s="177"/>
      <c r="E32" s="141">
        <v>26711</v>
      </c>
      <c r="F32" s="127">
        <v>74.961901156939163</v>
      </c>
      <c r="G32" s="27"/>
      <c r="H32" s="27"/>
    </row>
    <row r="33" spans="2:8" x14ac:dyDescent="0.2">
      <c r="B33" s="195"/>
      <c r="C33" s="177"/>
      <c r="D33" s="177"/>
      <c r="E33" s="141">
        <v>26712</v>
      </c>
      <c r="F33" s="127">
        <v>71.0488674451869</v>
      </c>
      <c r="G33" s="27"/>
      <c r="H33" s="27"/>
    </row>
    <row r="34" spans="2:8" x14ac:dyDescent="0.2">
      <c r="B34" s="195"/>
      <c r="C34" s="177"/>
      <c r="D34" s="177"/>
      <c r="E34" s="141">
        <v>26712</v>
      </c>
      <c r="F34" s="127">
        <v>74.810392047913297</v>
      </c>
      <c r="G34" s="27"/>
      <c r="H34" s="27"/>
    </row>
    <row r="35" spans="2:8" x14ac:dyDescent="0.2">
      <c r="B35" s="195"/>
      <c r="C35" s="177"/>
      <c r="D35" s="177"/>
      <c r="E35" s="141">
        <v>26713</v>
      </c>
      <c r="F35" s="127">
        <v>76.556644261088778</v>
      </c>
      <c r="G35" s="27"/>
      <c r="H35" s="27"/>
    </row>
    <row r="36" spans="2:8" x14ac:dyDescent="0.2">
      <c r="B36" s="195"/>
      <c r="C36" s="177"/>
      <c r="D36" s="177"/>
      <c r="E36" s="141">
        <v>26714</v>
      </c>
      <c r="F36" s="127">
        <v>80.019151376942375</v>
      </c>
      <c r="G36" s="27"/>
      <c r="H36" s="27"/>
    </row>
    <row r="37" spans="2:8" x14ac:dyDescent="0.2">
      <c r="B37" s="196"/>
      <c r="C37" s="178"/>
      <c r="D37" s="178"/>
      <c r="E37" s="142">
        <v>26714</v>
      </c>
      <c r="F37" s="128">
        <v>68.964786472269779</v>
      </c>
      <c r="G37" s="27"/>
      <c r="H37" s="27"/>
    </row>
    <row r="38" spans="2:8" x14ac:dyDescent="0.2">
      <c r="B38" s="194" t="s">
        <v>43</v>
      </c>
      <c r="C38" s="176">
        <v>8</v>
      </c>
      <c r="D38" s="176">
        <v>4</v>
      </c>
      <c r="E38" s="54">
        <v>29955</v>
      </c>
      <c r="F38" s="9">
        <v>100.02761100503025</v>
      </c>
      <c r="G38" s="27"/>
      <c r="H38" s="27"/>
    </row>
    <row r="39" spans="2:8" x14ac:dyDescent="0.2">
      <c r="B39" s="195"/>
      <c r="C39" s="177"/>
      <c r="D39" s="177"/>
      <c r="E39" s="56">
        <v>29955</v>
      </c>
      <c r="F39" s="10">
        <v>75.381369884922023</v>
      </c>
      <c r="G39" s="27"/>
      <c r="H39" s="27"/>
    </row>
    <row r="40" spans="2:8" x14ac:dyDescent="0.2">
      <c r="B40" s="195"/>
      <c r="C40" s="177"/>
      <c r="D40" s="177"/>
      <c r="E40" s="56">
        <v>29956</v>
      </c>
      <c r="F40" s="10">
        <v>78.916543067551316</v>
      </c>
      <c r="G40" s="27"/>
      <c r="H40" s="27"/>
    </row>
    <row r="41" spans="2:8" x14ac:dyDescent="0.2">
      <c r="B41" s="195"/>
      <c r="C41" s="177"/>
      <c r="D41" s="177"/>
      <c r="E41" s="56">
        <v>29956</v>
      </c>
      <c r="F41" s="10">
        <v>86.765801197100814</v>
      </c>
      <c r="G41" s="27"/>
      <c r="H41" s="27"/>
    </row>
    <row r="42" spans="2:8" x14ac:dyDescent="0.2">
      <c r="B42" s="195"/>
      <c r="C42" s="177"/>
      <c r="D42" s="177"/>
      <c r="E42" s="56">
        <v>29957</v>
      </c>
      <c r="F42" s="10">
        <v>81.80477183090521</v>
      </c>
      <c r="G42" s="27"/>
      <c r="H42" s="27"/>
    </row>
    <row r="43" spans="2:8" x14ac:dyDescent="0.2">
      <c r="B43" s="195"/>
      <c r="C43" s="177"/>
      <c r="D43" s="177"/>
      <c r="E43" s="56">
        <v>29957</v>
      </c>
      <c r="F43" s="10">
        <v>103.05338295794716</v>
      </c>
      <c r="G43" s="27"/>
      <c r="H43" s="27"/>
    </row>
    <row r="44" spans="2:8" x14ac:dyDescent="0.2">
      <c r="B44" s="195"/>
      <c r="C44" s="177"/>
      <c r="D44" s="177"/>
      <c r="E44" s="143">
        <v>29958</v>
      </c>
      <c r="F44" s="10">
        <v>87.995252626325581</v>
      </c>
      <c r="G44" s="27"/>
      <c r="H44" s="27"/>
    </row>
    <row r="45" spans="2:8" x14ac:dyDescent="0.2">
      <c r="B45" s="196"/>
      <c r="C45" s="178"/>
      <c r="D45" s="178"/>
      <c r="E45" s="144">
        <v>29958</v>
      </c>
      <c r="F45" s="11">
        <v>105.23418064448471</v>
      </c>
      <c r="G45" s="27"/>
      <c r="H45" s="27"/>
    </row>
    <row r="46" spans="2:8" x14ac:dyDescent="0.2">
      <c r="B46" s="194" t="s">
        <v>101</v>
      </c>
      <c r="C46" s="161">
        <v>4</v>
      </c>
      <c r="D46" s="161">
        <v>2</v>
      </c>
      <c r="E46" s="72">
        <v>41430</v>
      </c>
      <c r="F46" s="9">
        <v>123.90351086975437</v>
      </c>
      <c r="G46" s="27"/>
      <c r="H46" s="27"/>
    </row>
    <row r="47" spans="2:8" x14ac:dyDescent="0.2">
      <c r="B47" s="195"/>
      <c r="C47" s="162"/>
      <c r="D47" s="162"/>
      <c r="E47" s="73">
        <v>41430</v>
      </c>
      <c r="F47" s="10">
        <v>105.94559659328334</v>
      </c>
      <c r="G47" s="27"/>
      <c r="H47" s="27"/>
    </row>
    <row r="48" spans="2:8" x14ac:dyDescent="0.2">
      <c r="B48" s="195"/>
      <c r="C48" s="162"/>
      <c r="D48" s="162"/>
      <c r="E48" s="73">
        <v>41431</v>
      </c>
      <c r="F48" s="10">
        <v>88.331180005738901</v>
      </c>
      <c r="G48" s="27"/>
      <c r="H48" s="27"/>
    </row>
    <row r="49" spans="1:13" x14ac:dyDescent="0.2">
      <c r="B49" s="196"/>
      <c r="C49" s="163"/>
      <c r="D49" s="163"/>
      <c r="E49" s="74">
        <v>41431</v>
      </c>
      <c r="F49" s="11">
        <v>89.750732890266832</v>
      </c>
      <c r="G49" s="27"/>
      <c r="H49" s="27"/>
    </row>
    <row r="50" spans="1:13" x14ac:dyDescent="0.2">
      <c r="B50" s="194" t="s">
        <v>102</v>
      </c>
      <c r="C50" s="161">
        <v>4</v>
      </c>
      <c r="D50" s="161">
        <v>2</v>
      </c>
      <c r="E50" s="72">
        <v>41436</v>
      </c>
      <c r="F50" s="9">
        <v>130.61456967729148</v>
      </c>
      <c r="G50" s="27"/>
      <c r="H50" s="27"/>
    </row>
    <row r="51" spans="1:13" x14ac:dyDescent="0.2">
      <c r="B51" s="195"/>
      <c r="C51" s="162"/>
      <c r="D51" s="162"/>
      <c r="E51" s="73">
        <v>41436</v>
      </c>
      <c r="F51" s="10">
        <v>162.40189156792994</v>
      </c>
      <c r="G51" s="27"/>
      <c r="H51" s="27"/>
    </row>
    <row r="52" spans="1:13" x14ac:dyDescent="0.2">
      <c r="B52" s="195"/>
      <c r="C52" s="162"/>
      <c r="D52" s="162"/>
      <c r="E52" s="73">
        <v>41437</v>
      </c>
      <c r="F52" s="10">
        <v>139.35111995544986</v>
      </c>
      <c r="G52" s="27"/>
      <c r="H52" s="27"/>
    </row>
    <row r="53" spans="1:13" x14ac:dyDescent="0.2">
      <c r="B53" s="196"/>
      <c r="C53" s="163"/>
      <c r="D53" s="163"/>
      <c r="E53" s="74">
        <v>41437</v>
      </c>
      <c r="F53" s="11">
        <v>119.6929595929992</v>
      </c>
      <c r="G53" s="27"/>
      <c r="H53" s="27"/>
    </row>
    <row r="56" spans="1:13" x14ac:dyDescent="0.2">
      <c r="A56" s="1" t="s">
        <v>200</v>
      </c>
    </row>
    <row r="57" spans="1:13" s="27" customFormat="1" x14ac:dyDescent="0.2">
      <c r="B57" s="84"/>
      <c r="C57" s="147"/>
      <c r="D57" s="147"/>
      <c r="E57" s="147" t="s">
        <v>111</v>
      </c>
      <c r="F57" s="147" t="s">
        <v>112</v>
      </c>
      <c r="G57" s="147" t="s">
        <v>113</v>
      </c>
      <c r="H57" s="147" t="s">
        <v>114</v>
      </c>
      <c r="I57" s="85" t="s">
        <v>115</v>
      </c>
      <c r="J57" s="149" t="s">
        <v>29</v>
      </c>
      <c r="K57" s="149" t="s">
        <v>30</v>
      </c>
    </row>
    <row r="58" spans="1:13" s="27" customFormat="1" x14ac:dyDescent="0.2">
      <c r="B58" s="184" t="s">
        <v>125</v>
      </c>
      <c r="C58" s="186" t="s">
        <v>116</v>
      </c>
      <c r="D58" s="90">
        <v>1</v>
      </c>
      <c r="E58" s="90">
        <v>3</v>
      </c>
      <c r="F58" s="90">
        <v>76</v>
      </c>
      <c r="G58" s="90">
        <f>E58+F58</f>
        <v>79</v>
      </c>
      <c r="H58" s="98">
        <f>E58/G58</f>
        <v>3.7974683544303799E-2</v>
      </c>
      <c r="I58" s="99">
        <f>1-H58</f>
        <v>0.96202531645569622</v>
      </c>
      <c r="J58" s="193">
        <v>7</v>
      </c>
      <c r="K58" s="193">
        <v>6</v>
      </c>
      <c r="M58" s="27" t="s">
        <v>52</v>
      </c>
    </row>
    <row r="59" spans="1:13" s="27" customFormat="1" x14ac:dyDescent="0.2">
      <c r="B59" s="185"/>
      <c r="C59" s="186"/>
      <c r="D59" s="88">
        <v>2</v>
      </c>
      <c r="E59" s="88">
        <v>5</v>
      </c>
      <c r="F59" s="88">
        <v>85</v>
      </c>
      <c r="G59" s="88">
        <f t="shared" ref="G59:G78" si="0">E59+F59</f>
        <v>90</v>
      </c>
      <c r="H59" s="100">
        <f t="shared" ref="H59:H78" si="1">E59/G59</f>
        <v>5.5555555555555552E-2</v>
      </c>
      <c r="I59" s="97">
        <f t="shared" ref="I59:I78" si="2">1-H59</f>
        <v>0.94444444444444442</v>
      </c>
      <c r="J59" s="193"/>
      <c r="K59" s="193"/>
      <c r="M59" s="27" t="s">
        <v>90</v>
      </c>
    </row>
    <row r="60" spans="1:13" s="27" customFormat="1" x14ac:dyDescent="0.2">
      <c r="B60" s="185"/>
      <c r="C60" s="186"/>
      <c r="D60" s="88">
        <v>3</v>
      </c>
      <c r="E60" s="88">
        <v>3</v>
      </c>
      <c r="F60" s="88">
        <v>76</v>
      </c>
      <c r="G60" s="88">
        <f t="shared" si="0"/>
        <v>79</v>
      </c>
      <c r="H60" s="100">
        <f t="shared" si="1"/>
        <v>3.7974683544303799E-2</v>
      </c>
      <c r="I60" s="97">
        <f t="shared" si="2"/>
        <v>0.96202531645569622</v>
      </c>
      <c r="J60" s="193"/>
      <c r="K60" s="193"/>
    </row>
    <row r="61" spans="1:13" s="27" customFormat="1" x14ac:dyDescent="0.2">
      <c r="B61" s="185"/>
      <c r="C61" s="186"/>
      <c r="D61" s="88">
        <v>4</v>
      </c>
      <c r="E61" s="88">
        <v>4</v>
      </c>
      <c r="F61" s="88">
        <v>58</v>
      </c>
      <c r="G61" s="88">
        <f t="shared" si="0"/>
        <v>62</v>
      </c>
      <c r="H61" s="100">
        <f t="shared" si="1"/>
        <v>6.4516129032258063E-2</v>
      </c>
      <c r="I61" s="97">
        <f t="shared" si="2"/>
        <v>0.93548387096774199</v>
      </c>
      <c r="J61" s="193"/>
      <c r="K61" s="193"/>
    </row>
    <row r="62" spans="1:13" s="27" customFormat="1" x14ac:dyDescent="0.2">
      <c r="B62" s="185"/>
      <c r="C62" s="186"/>
      <c r="D62" s="89">
        <v>5</v>
      </c>
      <c r="E62" s="89">
        <v>5</v>
      </c>
      <c r="F62" s="89">
        <v>49</v>
      </c>
      <c r="G62" s="89">
        <f t="shared" si="0"/>
        <v>54</v>
      </c>
      <c r="H62" s="101">
        <f t="shared" si="1"/>
        <v>9.2592592592592587E-2</v>
      </c>
      <c r="I62" s="102">
        <f t="shared" si="2"/>
        <v>0.90740740740740744</v>
      </c>
      <c r="J62" s="193"/>
      <c r="K62" s="193"/>
    </row>
    <row r="63" spans="1:13" s="27" customFormat="1" x14ac:dyDescent="0.2">
      <c r="B63" s="185"/>
      <c r="C63" s="186"/>
      <c r="D63" s="89">
        <v>6</v>
      </c>
      <c r="E63" s="89">
        <v>4</v>
      </c>
      <c r="F63" s="89">
        <v>47</v>
      </c>
      <c r="G63" s="89">
        <f t="shared" si="0"/>
        <v>51</v>
      </c>
      <c r="H63" s="101">
        <f t="shared" si="1"/>
        <v>7.8431372549019607E-2</v>
      </c>
      <c r="I63" s="102">
        <f t="shared" si="2"/>
        <v>0.92156862745098045</v>
      </c>
      <c r="J63" s="193"/>
      <c r="K63" s="193"/>
    </row>
    <row r="64" spans="1:13" s="27" customFormat="1" x14ac:dyDescent="0.2">
      <c r="B64" s="185"/>
      <c r="C64" s="186"/>
      <c r="D64" s="89">
        <v>7</v>
      </c>
      <c r="E64" s="89">
        <v>3</v>
      </c>
      <c r="F64" s="89">
        <v>69</v>
      </c>
      <c r="G64" s="89">
        <f t="shared" si="0"/>
        <v>72</v>
      </c>
      <c r="H64" s="101">
        <f t="shared" si="1"/>
        <v>4.1666666666666664E-2</v>
      </c>
      <c r="I64" s="102">
        <f t="shared" si="2"/>
        <v>0.95833333333333337</v>
      </c>
      <c r="J64" s="193"/>
      <c r="K64" s="193"/>
    </row>
    <row r="65" spans="1:11" s="27" customFormat="1" x14ac:dyDescent="0.2">
      <c r="B65" s="185"/>
      <c r="C65" s="186" t="s">
        <v>117</v>
      </c>
      <c r="D65" s="90">
        <v>1</v>
      </c>
      <c r="E65" s="90">
        <v>190</v>
      </c>
      <c r="F65" s="90">
        <v>25</v>
      </c>
      <c r="G65" s="90">
        <f t="shared" si="0"/>
        <v>215</v>
      </c>
      <c r="H65" s="98">
        <f t="shared" si="1"/>
        <v>0.88372093023255816</v>
      </c>
      <c r="I65" s="99">
        <f t="shared" si="2"/>
        <v>0.11627906976744184</v>
      </c>
      <c r="J65" s="193">
        <v>14</v>
      </c>
      <c r="K65" s="193">
        <v>9</v>
      </c>
    </row>
    <row r="66" spans="1:11" s="27" customFormat="1" x14ac:dyDescent="0.2">
      <c r="B66" s="185"/>
      <c r="C66" s="186"/>
      <c r="D66" s="90">
        <v>2</v>
      </c>
      <c r="E66" s="90">
        <v>210</v>
      </c>
      <c r="F66" s="90">
        <v>22</v>
      </c>
      <c r="G66" s="90">
        <f t="shared" si="0"/>
        <v>232</v>
      </c>
      <c r="H66" s="98">
        <f t="shared" si="1"/>
        <v>0.90517241379310343</v>
      </c>
      <c r="I66" s="99">
        <f t="shared" si="2"/>
        <v>9.4827586206896575E-2</v>
      </c>
      <c r="J66" s="193"/>
      <c r="K66" s="193"/>
    </row>
    <row r="67" spans="1:11" s="27" customFormat="1" x14ac:dyDescent="0.2">
      <c r="B67" s="185"/>
      <c r="C67" s="186"/>
      <c r="D67" s="90">
        <v>3</v>
      </c>
      <c r="E67" s="90">
        <v>146</v>
      </c>
      <c r="F67" s="90">
        <v>35</v>
      </c>
      <c r="G67" s="90">
        <f t="shared" si="0"/>
        <v>181</v>
      </c>
      <c r="H67" s="98">
        <f t="shared" si="1"/>
        <v>0.8066298342541437</v>
      </c>
      <c r="I67" s="99">
        <f t="shared" si="2"/>
        <v>0.1933701657458563</v>
      </c>
      <c r="J67" s="193"/>
      <c r="K67" s="193"/>
    </row>
    <row r="68" spans="1:11" s="27" customFormat="1" x14ac:dyDescent="0.2">
      <c r="B68" s="185"/>
      <c r="C68" s="186"/>
      <c r="D68" s="90">
        <v>4</v>
      </c>
      <c r="E68" s="90">
        <v>160</v>
      </c>
      <c r="F68" s="90">
        <v>26</v>
      </c>
      <c r="G68" s="90">
        <f t="shared" si="0"/>
        <v>186</v>
      </c>
      <c r="H68" s="98">
        <f t="shared" si="1"/>
        <v>0.86021505376344087</v>
      </c>
      <c r="I68" s="99">
        <f t="shared" si="2"/>
        <v>0.13978494623655913</v>
      </c>
      <c r="J68" s="193"/>
      <c r="K68" s="193"/>
    </row>
    <row r="69" spans="1:11" s="27" customFormat="1" x14ac:dyDescent="0.2">
      <c r="B69" s="185"/>
      <c r="C69" s="186"/>
      <c r="D69" s="88">
        <v>5</v>
      </c>
      <c r="E69" s="88">
        <v>172</v>
      </c>
      <c r="F69" s="88">
        <v>16</v>
      </c>
      <c r="G69" s="88">
        <f t="shared" si="0"/>
        <v>188</v>
      </c>
      <c r="H69" s="100">
        <f t="shared" si="1"/>
        <v>0.91489361702127658</v>
      </c>
      <c r="I69" s="97">
        <f t="shared" si="2"/>
        <v>8.5106382978723416E-2</v>
      </c>
      <c r="J69" s="193"/>
      <c r="K69" s="193"/>
    </row>
    <row r="70" spans="1:11" s="27" customFormat="1" x14ac:dyDescent="0.2">
      <c r="B70" s="185"/>
      <c r="C70" s="186"/>
      <c r="D70" s="88">
        <v>6</v>
      </c>
      <c r="E70" s="88">
        <v>154</v>
      </c>
      <c r="F70" s="88">
        <v>16</v>
      </c>
      <c r="G70" s="88">
        <f t="shared" si="0"/>
        <v>170</v>
      </c>
      <c r="H70" s="100">
        <f t="shared" si="1"/>
        <v>0.90588235294117647</v>
      </c>
      <c r="I70" s="97">
        <f t="shared" si="2"/>
        <v>9.4117647058823528E-2</v>
      </c>
      <c r="J70" s="193"/>
      <c r="K70" s="193"/>
    </row>
    <row r="71" spans="1:11" s="27" customFormat="1" x14ac:dyDescent="0.2">
      <c r="B71" s="185"/>
      <c r="C71" s="186"/>
      <c r="D71" s="88">
        <v>7</v>
      </c>
      <c r="E71" s="88">
        <v>168</v>
      </c>
      <c r="F71" s="88">
        <v>25</v>
      </c>
      <c r="G71" s="88">
        <f t="shared" si="0"/>
        <v>193</v>
      </c>
      <c r="H71" s="100">
        <f t="shared" si="1"/>
        <v>0.8704663212435233</v>
      </c>
      <c r="I71" s="97">
        <f t="shared" si="2"/>
        <v>0.1295336787564767</v>
      </c>
      <c r="J71" s="193"/>
      <c r="K71" s="193"/>
    </row>
    <row r="72" spans="1:11" s="27" customFormat="1" x14ac:dyDescent="0.2">
      <c r="B72" s="185"/>
      <c r="C72" s="186"/>
      <c r="D72" s="88">
        <v>8</v>
      </c>
      <c r="E72" s="88">
        <v>181</v>
      </c>
      <c r="F72" s="88">
        <v>19</v>
      </c>
      <c r="G72" s="88">
        <f t="shared" si="0"/>
        <v>200</v>
      </c>
      <c r="H72" s="100">
        <f t="shared" si="1"/>
        <v>0.90500000000000003</v>
      </c>
      <c r="I72" s="97">
        <f t="shared" si="2"/>
        <v>9.4999999999999973E-2</v>
      </c>
      <c r="J72" s="193"/>
      <c r="K72" s="193"/>
    </row>
    <row r="73" spans="1:11" s="27" customFormat="1" x14ac:dyDescent="0.2">
      <c r="B73" s="185"/>
      <c r="C73" s="186"/>
      <c r="D73" s="89">
        <v>9</v>
      </c>
      <c r="E73" s="89">
        <v>173</v>
      </c>
      <c r="F73" s="89">
        <v>26</v>
      </c>
      <c r="G73" s="89">
        <f t="shared" si="0"/>
        <v>199</v>
      </c>
      <c r="H73" s="101">
        <f t="shared" si="1"/>
        <v>0.8693467336683417</v>
      </c>
      <c r="I73" s="102">
        <f t="shared" si="2"/>
        <v>0.1306532663316583</v>
      </c>
      <c r="J73" s="193"/>
      <c r="K73" s="193"/>
    </row>
    <row r="74" spans="1:11" s="27" customFormat="1" x14ac:dyDescent="0.2">
      <c r="B74" s="185"/>
      <c r="C74" s="186"/>
      <c r="D74" s="89">
        <v>10</v>
      </c>
      <c r="E74" s="89">
        <v>182</v>
      </c>
      <c r="F74" s="89">
        <v>24</v>
      </c>
      <c r="G74" s="89">
        <f t="shared" si="0"/>
        <v>206</v>
      </c>
      <c r="H74" s="101">
        <f t="shared" si="1"/>
        <v>0.88349514563106801</v>
      </c>
      <c r="I74" s="102">
        <f t="shared" si="2"/>
        <v>0.11650485436893199</v>
      </c>
      <c r="J74" s="193"/>
      <c r="K74" s="193"/>
    </row>
    <row r="75" spans="1:11" s="27" customFormat="1" x14ac:dyDescent="0.2">
      <c r="B75" s="185"/>
      <c r="C75" s="186"/>
      <c r="D75" s="89">
        <v>11</v>
      </c>
      <c r="E75" s="89">
        <v>165</v>
      </c>
      <c r="F75" s="89">
        <v>31</v>
      </c>
      <c r="G75" s="89">
        <f t="shared" si="0"/>
        <v>196</v>
      </c>
      <c r="H75" s="101">
        <f t="shared" si="1"/>
        <v>0.84183673469387754</v>
      </c>
      <c r="I75" s="102">
        <f t="shared" si="2"/>
        <v>0.15816326530612246</v>
      </c>
      <c r="J75" s="193"/>
      <c r="K75" s="193"/>
    </row>
    <row r="76" spans="1:11" s="27" customFormat="1" x14ac:dyDescent="0.2">
      <c r="B76" s="185"/>
      <c r="C76" s="186"/>
      <c r="D76" s="89">
        <v>12</v>
      </c>
      <c r="E76" s="89">
        <v>238</v>
      </c>
      <c r="F76" s="89">
        <v>14</v>
      </c>
      <c r="G76" s="89">
        <f t="shared" si="0"/>
        <v>252</v>
      </c>
      <c r="H76" s="101">
        <f t="shared" si="1"/>
        <v>0.94444444444444442</v>
      </c>
      <c r="I76" s="102">
        <f t="shared" si="2"/>
        <v>5.555555555555558E-2</v>
      </c>
      <c r="J76" s="193"/>
      <c r="K76" s="193"/>
    </row>
    <row r="77" spans="1:11" s="27" customFormat="1" x14ac:dyDescent="0.2">
      <c r="B77" s="185"/>
      <c r="C77" s="186"/>
      <c r="D77" s="89">
        <v>13</v>
      </c>
      <c r="E77" s="89">
        <v>193</v>
      </c>
      <c r="F77" s="89">
        <v>25</v>
      </c>
      <c r="G77" s="89">
        <f t="shared" si="0"/>
        <v>218</v>
      </c>
      <c r="H77" s="101">
        <f t="shared" si="1"/>
        <v>0.88532110091743121</v>
      </c>
      <c r="I77" s="102">
        <f t="shared" si="2"/>
        <v>0.11467889908256879</v>
      </c>
      <c r="J77" s="193"/>
      <c r="K77" s="193"/>
    </row>
    <row r="78" spans="1:11" s="27" customFormat="1" x14ac:dyDescent="0.2">
      <c r="B78" s="185"/>
      <c r="C78" s="186"/>
      <c r="D78" s="89">
        <v>14</v>
      </c>
      <c r="E78" s="89">
        <v>226</v>
      </c>
      <c r="F78" s="89">
        <v>9</v>
      </c>
      <c r="G78" s="89">
        <f t="shared" si="0"/>
        <v>235</v>
      </c>
      <c r="H78" s="101">
        <f t="shared" si="1"/>
        <v>0.96170212765957441</v>
      </c>
      <c r="I78" s="102">
        <f t="shared" si="2"/>
        <v>3.8297872340425587E-2</v>
      </c>
      <c r="J78" s="193"/>
      <c r="K78" s="193"/>
    </row>
    <row r="80" spans="1:11" x14ac:dyDescent="0.2">
      <c r="A80" s="1" t="s">
        <v>106</v>
      </c>
    </row>
    <row r="81" spans="1:5" x14ac:dyDescent="0.2">
      <c r="A81" s="1"/>
    </row>
    <row r="82" spans="1:5" x14ac:dyDescent="0.2">
      <c r="B82" s="153" t="s">
        <v>22</v>
      </c>
      <c r="C82" s="155"/>
    </row>
    <row r="83" spans="1:5" x14ac:dyDescent="0.2">
      <c r="B83" s="2" t="s">
        <v>54</v>
      </c>
      <c r="C83" s="2"/>
      <c r="E83" t="s">
        <v>53</v>
      </c>
    </row>
    <row r="84" spans="1:5" x14ac:dyDescent="0.2">
      <c r="B84" s="148">
        <v>1</v>
      </c>
      <c r="C84" s="5">
        <v>1.66</v>
      </c>
      <c r="E84" t="s">
        <v>63</v>
      </c>
    </row>
    <row r="85" spans="1:5" x14ac:dyDescent="0.2">
      <c r="B85" s="148">
        <v>2</v>
      </c>
      <c r="C85" s="5">
        <v>0.73</v>
      </c>
    </row>
    <row r="86" spans="1:5" x14ac:dyDescent="0.2">
      <c r="B86" s="148">
        <v>3</v>
      </c>
      <c r="C86" s="5">
        <v>3.46</v>
      </c>
    </row>
    <row r="87" spans="1:5" x14ac:dyDescent="0.2">
      <c r="B87" s="148">
        <v>4</v>
      </c>
      <c r="C87" s="5">
        <v>2.57</v>
      </c>
    </row>
    <row r="88" spans="1:5" x14ac:dyDescent="0.2">
      <c r="B88" s="2" t="s">
        <v>55</v>
      </c>
      <c r="C88" s="148"/>
    </row>
    <row r="89" spans="1:5" x14ac:dyDescent="0.2">
      <c r="B89" s="148">
        <v>1</v>
      </c>
      <c r="C89" s="5">
        <v>35.799999999999997</v>
      </c>
    </row>
    <row r="90" spans="1:5" x14ac:dyDescent="0.2">
      <c r="B90" s="148">
        <v>2</v>
      </c>
      <c r="C90" s="5">
        <v>34.6</v>
      </c>
    </row>
    <row r="91" spans="1:5" x14ac:dyDescent="0.2">
      <c r="B91" s="148">
        <v>3</v>
      </c>
      <c r="C91" s="5">
        <v>32.799999999999997</v>
      </c>
    </row>
    <row r="92" spans="1:5" x14ac:dyDescent="0.2">
      <c r="B92" s="148">
        <v>4</v>
      </c>
      <c r="C92" s="5">
        <v>36.5</v>
      </c>
    </row>
    <row r="95" spans="1:5" x14ac:dyDescent="0.2">
      <c r="A95" s="1" t="s">
        <v>144</v>
      </c>
    </row>
    <row r="96" spans="1:5" x14ac:dyDescent="0.2">
      <c r="A96" s="1"/>
    </row>
    <row r="97" spans="2:5" x14ac:dyDescent="0.2">
      <c r="B97" s="153" t="s">
        <v>56</v>
      </c>
      <c r="C97" s="155"/>
    </row>
    <row r="98" spans="2:5" x14ac:dyDescent="0.2">
      <c r="B98" s="2" t="s">
        <v>60</v>
      </c>
      <c r="C98" s="2"/>
      <c r="E98" t="s">
        <v>53</v>
      </c>
    </row>
    <row r="99" spans="2:5" x14ac:dyDescent="0.2">
      <c r="B99" s="148">
        <v>1</v>
      </c>
      <c r="C99" s="5">
        <v>38.411000000000001</v>
      </c>
      <c r="E99" t="s">
        <v>62</v>
      </c>
    </row>
    <row r="100" spans="2:5" x14ac:dyDescent="0.2">
      <c r="B100" s="148">
        <v>2</v>
      </c>
      <c r="C100" s="5">
        <v>30.596800000000002</v>
      </c>
    </row>
    <row r="101" spans="2:5" x14ac:dyDescent="0.2">
      <c r="B101" s="148">
        <v>3</v>
      </c>
      <c r="C101" s="5">
        <v>20.619800000000001</v>
      </c>
    </row>
    <row r="102" spans="2:5" x14ac:dyDescent="0.2">
      <c r="B102" s="8">
        <v>4</v>
      </c>
      <c r="C102" s="5">
        <v>21.742699999999999</v>
      </c>
    </row>
    <row r="103" spans="2:5" x14ac:dyDescent="0.2">
      <c r="B103" s="13">
        <v>5</v>
      </c>
      <c r="C103" s="13">
        <v>23.6</v>
      </c>
    </row>
    <row r="104" spans="2:5" x14ac:dyDescent="0.2">
      <c r="B104" s="13">
        <v>6</v>
      </c>
      <c r="C104" s="13">
        <v>22.6</v>
      </c>
    </row>
    <row r="105" spans="2:5" x14ac:dyDescent="0.2">
      <c r="B105" s="2" t="s">
        <v>61</v>
      </c>
      <c r="C105" s="6"/>
    </row>
    <row r="106" spans="2:5" x14ac:dyDescent="0.2">
      <c r="B106" s="8">
        <v>1</v>
      </c>
      <c r="C106" s="5">
        <v>51.834499999999998</v>
      </c>
    </row>
    <row r="107" spans="2:5" x14ac:dyDescent="0.2">
      <c r="B107" s="8">
        <v>2</v>
      </c>
      <c r="C107" s="5">
        <v>52.709699999999998</v>
      </c>
    </row>
    <row r="108" spans="2:5" x14ac:dyDescent="0.2">
      <c r="B108" s="8">
        <v>3</v>
      </c>
      <c r="C108" s="5">
        <v>43.197800000000001</v>
      </c>
    </row>
    <row r="109" spans="2:5" x14ac:dyDescent="0.2">
      <c r="B109" s="8">
        <v>4</v>
      </c>
      <c r="C109" s="5">
        <v>53.233199999999997</v>
      </c>
    </row>
    <row r="110" spans="2:5" x14ac:dyDescent="0.2">
      <c r="B110" s="13">
        <v>5</v>
      </c>
      <c r="C110" s="13">
        <v>55.2</v>
      </c>
    </row>
    <row r="111" spans="2:5" x14ac:dyDescent="0.2">
      <c r="B111" s="13">
        <v>6</v>
      </c>
      <c r="C111" s="13">
        <v>39.6</v>
      </c>
    </row>
    <row r="112" spans="2:5" x14ac:dyDescent="0.2">
      <c r="B112" s="13">
        <v>7</v>
      </c>
      <c r="C112" s="13">
        <v>51.8</v>
      </c>
    </row>
    <row r="113" spans="2:3" x14ac:dyDescent="0.2">
      <c r="B113" s="14">
        <v>8</v>
      </c>
      <c r="C113" s="13">
        <v>57.6</v>
      </c>
    </row>
  </sheetData>
  <mergeCells count="32">
    <mergeCell ref="E3:F3"/>
    <mergeCell ref="B29:B37"/>
    <mergeCell ref="C29:C37"/>
    <mergeCell ref="D29:D37"/>
    <mergeCell ref="B5:B17"/>
    <mergeCell ref="C5:C8"/>
    <mergeCell ref="C9:C12"/>
    <mergeCell ref="C13:C17"/>
    <mergeCell ref="B22:B23"/>
    <mergeCell ref="C22:C23"/>
    <mergeCell ref="D22:D23"/>
    <mergeCell ref="B24:B28"/>
    <mergeCell ref="C24:C28"/>
    <mergeCell ref="D24:D28"/>
    <mergeCell ref="B38:B45"/>
    <mergeCell ref="C38:C45"/>
    <mergeCell ref="D38:D45"/>
    <mergeCell ref="B82:C82"/>
    <mergeCell ref="B97:C97"/>
    <mergeCell ref="B46:B49"/>
    <mergeCell ref="C46:C49"/>
    <mergeCell ref="D46:D49"/>
    <mergeCell ref="B50:B53"/>
    <mergeCell ref="C50:C53"/>
    <mergeCell ref="D50:D53"/>
    <mergeCell ref="B58:B78"/>
    <mergeCell ref="C58:C64"/>
    <mergeCell ref="J58:J64"/>
    <mergeCell ref="K58:K64"/>
    <mergeCell ref="C65:C78"/>
    <mergeCell ref="J65:J78"/>
    <mergeCell ref="K65:K78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9336C8-6C89-5740-86BA-6B342DCA7198}">
  <dimension ref="A1:L31"/>
  <sheetViews>
    <sheetView zoomScale="75" workbookViewId="0">
      <selection activeCell="H33" sqref="H33"/>
    </sheetView>
  </sheetViews>
  <sheetFormatPr baseColWidth="10" defaultRowHeight="16" x14ac:dyDescent="0.2"/>
  <cols>
    <col min="4" max="4" width="13" customWidth="1"/>
    <col min="5" max="5" width="10.83203125" customWidth="1"/>
    <col min="6" max="6" width="11" customWidth="1"/>
  </cols>
  <sheetData>
    <row r="1" spans="1:12" x14ac:dyDescent="0.2">
      <c r="A1" s="1" t="s">
        <v>149</v>
      </c>
    </row>
    <row r="3" spans="1:12" x14ac:dyDescent="0.2">
      <c r="D3" s="2"/>
      <c r="E3" s="94"/>
      <c r="F3" s="94" t="s">
        <v>145</v>
      </c>
      <c r="G3" s="94" t="s">
        <v>113</v>
      </c>
      <c r="H3" s="94" t="s">
        <v>146</v>
      </c>
      <c r="I3" s="114" t="s">
        <v>147</v>
      </c>
      <c r="J3" s="114" t="s">
        <v>148</v>
      </c>
    </row>
    <row r="4" spans="1:12" x14ac:dyDescent="0.2">
      <c r="D4" s="160" t="s">
        <v>162</v>
      </c>
      <c r="E4" s="94" t="s">
        <v>150</v>
      </c>
      <c r="F4" s="94">
        <v>5</v>
      </c>
      <c r="G4" s="94">
        <v>131</v>
      </c>
      <c r="H4" s="112">
        <f>1-F4/G4</f>
        <v>0.96183206106870234</v>
      </c>
      <c r="I4" s="94">
        <v>131</v>
      </c>
      <c r="J4" s="112">
        <f>I4/G4</f>
        <v>1</v>
      </c>
    </row>
    <row r="5" spans="1:12" x14ac:dyDescent="0.2">
      <c r="D5" s="160"/>
      <c r="E5" s="94" t="s">
        <v>151</v>
      </c>
      <c r="F5" s="94">
        <v>15</v>
      </c>
      <c r="G5" s="94">
        <f>159+15</f>
        <v>174</v>
      </c>
      <c r="H5" s="112">
        <f t="shared" ref="H5:H18" si="0">1-F5/G5</f>
        <v>0.9137931034482758</v>
      </c>
      <c r="I5" s="94">
        <v>174</v>
      </c>
      <c r="J5" s="112">
        <f t="shared" ref="J5:J18" si="1">I5/G5</f>
        <v>1</v>
      </c>
      <c r="L5" s="27" t="s">
        <v>62</v>
      </c>
    </row>
    <row r="6" spans="1:12" x14ac:dyDescent="0.2">
      <c r="D6" s="160"/>
      <c r="E6" s="94" t="s">
        <v>152</v>
      </c>
      <c r="F6" s="94">
        <v>11</v>
      </c>
      <c r="G6" s="94">
        <f>134+F6</f>
        <v>145</v>
      </c>
      <c r="H6" s="112">
        <f t="shared" si="0"/>
        <v>0.92413793103448272</v>
      </c>
      <c r="I6" s="94">
        <v>145</v>
      </c>
      <c r="J6" s="112">
        <f t="shared" si="1"/>
        <v>1</v>
      </c>
    </row>
    <row r="7" spans="1:12" x14ac:dyDescent="0.2">
      <c r="D7" s="160" t="s">
        <v>163</v>
      </c>
      <c r="E7" s="88" t="s">
        <v>150</v>
      </c>
      <c r="F7" s="88">
        <v>2</v>
      </c>
      <c r="G7" s="88">
        <v>64</v>
      </c>
      <c r="H7" s="113">
        <f t="shared" si="0"/>
        <v>0.96875</v>
      </c>
      <c r="I7" s="88">
        <v>64</v>
      </c>
      <c r="J7" s="113">
        <f t="shared" si="1"/>
        <v>1</v>
      </c>
    </row>
    <row r="8" spans="1:12" x14ac:dyDescent="0.2">
      <c r="D8" s="160"/>
      <c r="E8" s="88" t="s">
        <v>151</v>
      </c>
      <c r="F8" s="88">
        <v>6</v>
      </c>
      <c r="G8" s="88">
        <v>45</v>
      </c>
      <c r="H8" s="113">
        <f t="shared" si="0"/>
        <v>0.8666666666666667</v>
      </c>
      <c r="I8" s="88">
        <v>45</v>
      </c>
      <c r="J8" s="113">
        <f t="shared" si="1"/>
        <v>1</v>
      </c>
    </row>
    <row r="9" spans="1:12" x14ac:dyDescent="0.2">
      <c r="D9" s="160"/>
      <c r="E9" s="88" t="s">
        <v>152</v>
      </c>
      <c r="F9" s="88">
        <v>8</v>
      </c>
      <c r="G9" s="88">
        <v>49</v>
      </c>
      <c r="H9" s="113">
        <f t="shared" si="0"/>
        <v>0.83673469387755106</v>
      </c>
      <c r="I9" s="88">
        <v>49</v>
      </c>
      <c r="J9" s="113">
        <f t="shared" si="1"/>
        <v>1</v>
      </c>
    </row>
    <row r="10" spans="1:12" x14ac:dyDescent="0.2">
      <c r="D10" s="160"/>
      <c r="E10" s="88" t="s">
        <v>153</v>
      </c>
      <c r="F10" s="88">
        <v>12</v>
      </c>
      <c r="G10" s="88">
        <v>115</v>
      </c>
      <c r="H10" s="113">
        <f t="shared" si="0"/>
        <v>0.89565217391304353</v>
      </c>
      <c r="I10" s="88">
        <v>115</v>
      </c>
      <c r="J10" s="113">
        <f t="shared" si="1"/>
        <v>1</v>
      </c>
    </row>
    <row r="11" spans="1:12" x14ac:dyDescent="0.2">
      <c r="D11" s="160"/>
      <c r="E11" s="88" t="s">
        <v>154</v>
      </c>
      <c r="F11" s="88">
        <v>6</v>
      </c>
      <c r="G11" s="88">
        <v>83</v>
      </c>
      <c r="H11" s="113">
        <f t="shared" si="0"/>
        <v>0.92771084337349397</v>
      </c>
      <c r="I11" s="88">
        <v>83</v>
      </c>
      <c r="J11" s="113">
        <f t="shared" si="1"/>
        <v>1</v>
      </c>
    </row>
    <row r="12" spans="1:12" x14ac:dyDescent="0.2">
      <c r="D12" s="160"/>
      <c r="E12" s="88" t="s">
        <v>155</v>
      </c>
      <c r="F12" s="88">
        <v>11</v>
      </c>
      <c r="G12" s="88">
        <v>81</v>
      </c>
      <c r="H12" s="113">
        <f t="shared" si="0"/>
        <v>0.86419753086419759</v>
      </c>
      <c r="I12" s="88">
        <v>81</v>
      </c>
      <c r="J12" s="113">
        <f t="shared" si="1"/>
        <v>1</v>
      </c>
    </row>
    <row r="13" spans="1:12" x14ac:dyDescent="0.2">
      <c r="D13" s="160"/>
      <c r="E13" s="88" t="s">
        <v>156</v>
      </c>
      <c r="F13" s="88">
        <v>8</v>
      </c>
      <c r="G13" s="88">
        <v>82</v>
      </c>
      <c r="H13" s="113">
        <f t="shared" si="0"/>
        <v>0.90243902439024393</v>
      </c>
      <c r="I13" s="88">
        <v>82</v>
      </c>
      <c r="J13" s="113">
        <f t="shared" si="1"/>
        <v>1</v>
      </c>
    </row>
    <row r="14" spans="1:12" x14ac:dyDescent="0.2">
      <c r="D14" s="160"/>
      <c r="E14" s="88" t="s">
        <v>157</v>
      </c>
      <c r="F14" s="88">
        <v>7</v>
      </c>
      <c r="G14" s="88">
        <v>55</v>
      </c>
      <c r="H14" s="113">
        <f t="shared" si="0"/>
        <v>0.8727272727272728</v>
      </c>
      <c r="I14" s="88">
        <v>55</v>
      </c>
      <c r="J14" s="113">
        <f t="shared" si="1"/>
        <v>1</v>
      </c>
    </row>
    <row r="15" spans="1:12" x14ac:dyDescent="0.2">
      <c r="D15" s="160"/>
      <c r="E15" s="88" t="s">
        <v>158</v>
      </c>
      <c r="F15" s="88">
        <v>10</v>
      </c>
      <c r="G15" s="88">
        <v>52</v>
      </c>
      <c r="H15" s="113">
        <f t="shared" si="0"/>
        <v>0.80769230769230771</v>
      </c>
      <c r="I15" s="88">
        <v>52</v>
      </c>
      <c r="J15" s="113">
        <f t="shared" si="1"/>
        <v>1</v>
      </c>
    </row>
    <row r="16" spans="1:12" x14ac:dyDescent="0.2">
      <c r="D16" s="160"/>
      <c r="E16" s="88" t="s">
        <v>159</v>
      </c>
      <c r="F16" s="88">
        <v>6</v>
      </c>
      <c r="G16" s="88">
        <v>78</v>
      </c>
      <c r="H16" s="113">
        <f t="shared" si="0"/>
        <v>0.92307692307692313</v>
      </c>
      <c r="I16" s="88">
        <v>78</v>
      </c>
      <c r="J16" s="113">
        <f t="shared" si="1"/>
        <v>1</v>
      </c>
    </row>
    <row r="17" spans="1:10" x14ac:dyDescent="0.2">
      <c r="D17" s="160"/>
      <c r="E17" s="88" t="s">
        <v>160</v>
      </c>
      <c r="F17" s="88">
        <v>10</v>
      </c>
      <c r="G17" s="88">
        <v>97</v>
      </c>
      <c r="H17" s="113">
        <f t="shared" si="0"/>
        <v>0.89690721649484539</v>
      </c>
      <c r="I17" s="88">
        <v>97</v>
      </c>
      <c r="J17" s="113">
        <f t="shared" si="1"/>
        <v>1</v>
      </c>
    </row>
    <row r="18" spans="1:10" x14ac:dyDescent="0.2">
      <c r="D18" s="160"/>
      <c r="E18" s="88" t="s">
        <v>161</v>
      </c>
      <c r="F18" s="88">
        <v>13</v>
      </c>
      <c r="G18" s="88">
        <v>135</v>
      </c>
      <c r="H18" s="113">
        <f t="shared" si="0"/>
        <v>0.90370370370370368</v>
      </c>
      <c r="I18" s="88">
        <v>135</v>
      </c>
      <c r="J18" s="113">
        <f t="shared" si="1"/>
        <v>1</v>
      </c>
    </row>
    <row r="21" spans="1:10" x14ac:dyDescent="0.2">
      <c r="A21" s="1" t="s">
        <v>107</v>
      </c>
    </row>
    <row r="23" spans="1:10" ht="16" customHeight="1" x14ac:dyDescent="0.2">
      <c r="C23" s="200" t="s">
        <v>168</v>
      </c>
      <c r="D23" s="200"/>
      <c r="E23" s="200"/>
      <c r="F23" s="200"/>
    </row>
    <row r="24" spans="1:10" ht="34" x14ac:dyDescent="0.2">
      <c r="C24" s="116" t="s">
        <v>164</v>
      </c>
      <c r="D24" s="116" t="s">
        <v>165</v>
      </c>
      <c r="E24" s="116" t="s">
        <v>166</v>
      </c>
      <c r="F24" s="116" t="s">
        <v>167</v>
      </c>
      <c r="G24" s="36"/>
    </row>
    <row r="25" spans="1:10" x14ac:dyDescent="0.2">
      <c r="C25" s="115">
        <v>1806</v>
      </c>
      <c r="D25" s="115">
        <v>2738</v>
      </c>
      <c r="E25" s="115">
        <v>2224</v>
      </c>
      <c r="F25" s="115">
        <v>2328</v>
      </c>
      <c r="H25" t="s">
        <v>86</v>
      </c>
    </row>
    <row r="26" spans="1:10" x14ac:dyDescent="0.2">
      <c r="C26" s="115">
        <v>1910</v>
      </c>
      <c r="D26" s="115">
        <v>2678</v>
      </c>
      <c r="E26" s="115">
        <v>2216</v>
      </c>
      <c r="F26" s="115">
        <v>2494</v>
      </c>
    </row>
    <row r="27" spans="1:10" x14ac:dyDescent="0.2">
      <c r="C27" s="115">
        <v>1992</v>
      </c>
      <c r="D27" s="115">
        <v>2641</v>
      </c>
      <c r="E27" s="115">
        <v>1972</v>
      </c>
      <c r="F27" s="115">
        <v>2533</v>
      </c>
    </row>
    <row r="28" spans="1:10" x14ac:dyDescent="0.2">
      <c r="C28" s="115">
        <v>1734</v>
      </c>
      <c r="D28" s="115">
        <v>2647</v>
      </c>
      <c r="E28" s="115">
        <v>2272</v>
      </c>
      <c r="F28" s="115">
        <v>2343</v>
      </c>
    </row>
    <row r="29" spans="1:10" x14ac:dyDescent="0.2">
      <c r="C29" s="115">
        <v>1853</v>
      </c>
      <c r="D29" s="115">
        <v>2660</v>
      </c>
      <c r="E29" s="115">
        <v>2007</v>
      </c>
      <c r="F29" s="115">
        <v>2408</v>
      </c>
    </row>
    <row r="30" spans="1:10" x14ac:dyDescent="0.2">
      <c r="C30" s="115">
        <v>1947</v>
      </c>
      <c r="D30" s="115"/>
      <c r="E30" s="115"/>
      <c r="F30" s="115"/>
    </row>
    <row r="31" spans="1:10" x14ac:dyDescent="0.2">
      <c r="C31" s="115">
        <v>1915</v>
      </c>
      <c r="D31" s="115"/>
      <c r="E31" s="115"/>
      <c r="F31" s="115"/>
    </row>
  </sheetData>
  <mergeCells count="3">
    <mergeCell ref="D4:D6"/>
    <mergeCell ref="D7:D18"/>
    <mergeCell ref="C23:F23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0C7E43-CB19-6943-B33B-E39D79DA7371}">
  <dimension ref="A1:H49"/>
  <sheetViews>
    <sheetView topLeftCell="A84" zoomScale="125" workbookViewId="0">
      <selection activeCell="H49" sqref="H49"/>
    </sheetView>
  </sheetViews>
  <sheetFormatPr baseColWidth="10" defaultRowHeight="16" x14ac:dyDescent="0.2"/>
  <cols>
    <col min="3" max="3" width="14.5" customWidth="1"/>
  </cols>
  <sheetData>
    <row r="1" spans="1:5" x14ac:dyDescent="0.2">
      <c r="A1" s="1" t="s">
        <v>170</v>
      </c>
    </row>
    <row r="3" spans="1:5" x14ac:dyDescent="0.2">
      <c r="B3" s="2" t="s">
        <v>6</v>
      </c>
      <c r="C3" s="2"/>
    </row>
    <row r="4" spans="1:5" x14ac:dyDescent="0.2">
      <c r="B4" s="4" t="s">
        <v>59</v>
      </c>
      <c r="C4" s="2"/>
      <c r="E4" t="s">
        <v>53</v>
      </c>
    </row>
    <row r="5" spans="1:5" x14ac:dyDescent="0.2">
      <c r="B5" s="3">
        <v>1</v>
      </c>
      <c r="C5" s="25">
        <v>1.1075925241999089</v>
      </c>
      <c r="E5" t="s">
        <v>62</v>
      </c>
    </row>
    <row r="6" spans="1:5" x14ac:dyDescent="0.2">
      <c r="B6" s="3">
        <v>2</v>
      </c>
      <c r="C6" s="25">
        <v>1.1391124946753282</v>
      </c>
    </row>
    <row r="7" spans="1:5" x14ac:dyDescent="0.2">
      <c r="B7" s="3">
        <v>3</v>
      </c>
      <c r="C7" s="25">
        <v>0.75329497453307959</v>
      </c>
    </row>
    <row r="8" spans="1:5" x14ac:dyDescent="0.2">
      <c r="B8" s="13">
        <v>4</v>
      </c>
      <c r="C8" s="13">
        <v>0.88557217961365753</v>
      </c>
    </row>
    <row r="9" spans="1:5" x14ac:dyDescent="0.2">
      <c r="B9" s="13">
        <v>5</v>
      </c>
      <c r="C9" s="13">
        <v>1.114427821688355</v>
      </c>
    </row>
    <row r="10" spans="1:5" x14ac:dyDescent="0.2">
      <c r="B10" s="2" t="s">
        <v>58</v>
      </c>
      <c r="C10" s="25"/>
    </row>
    <row r="11" spans="1:5" x14ac:dyDescent="0.2">
      <c r="B11" s="3">
        <v>1</v>
      </c>
      <c r="C11" s="25">
        <v>2.3237831319548485</v>
      </c>
    </row>
    <row r="12" spans="1:5" x14ac:dyDescent="0.2">
      <c r="B12" s="13">
        <v>2</v>
      </c>
      <c r="C12" s="13">
        <v>1.4440869437883632</v>
      </c>
    </row>
    <row r="13" spans="1:5" x14ac:dyDescent="0.2">
      <c r="B13" s="13">
        <v>3</v>
      </c>
      <c r="C13" s="13">
        <v>2.1109376248544129</v>
      </c>
    </row>
    <row r="14" spans="1:5" x14ac:dyDescent="0.2">
      <c r="B14" s="13">
        <v>4</v>
      </c>
      <c r="C14" s="13">
        <v>1.5676180656353793</v>
      </c>
    </row>
    <row r="15" spans="1:5" x14ac:dyDescent="0.2">
      <c r="B15" s="13">
        <v>5</v>
      </c>
      <c r="C15" s="13">
        <v>1.5293820589425837</v>
      </c>
    </row>
    <row r="16" spans="1:5" x14ac:dyDescent="0.2">
      <c r="B16" s="14">
        <v>6</v>
      </c>
      <c r="C16" s="13">
        <v>1.5948435866200465</v>
      </c>
    </row>
    <row r="19" spans="1:5" x14ac:dyDescent="0.2">
      <c r="A19" s="1" t="s">
        <v>77</v>
      </c>
    </row>
    <row r="21" spans="1:5" x14ac:dyDescent="0.2">
      <c r="B21" s="2" t="s">
        <v>103</v>
      </c>
      <c r="C21" s="2"/>
      <c r="E21" t="s">
        <v>53</v>
      </c>
    </row>
    <row r="22" spans="1:5" x14ac:dyDescent="0.2">
      <c r="B22" s="4" t="s">
        <v>9</v>
      </c>
      <c r="C22" s="2"/>
      <c r="E22" t="s">
        <v>62</v>
      </c>
    </row>
    <row r="23" spans="1:5" x14ac:dyDescent="0.2">
      <c r="B23" s="51">
        <v>1</v>
      </c>
      <c r="C23" s="51">
        <v>21.890689999999999</v>
      </c>
    </row>
    <row r="24" spans="1:5" x14ac:dyDescent="0.2">
      <c r="B24" s="51">
        <v>2</v>
      </c>
      <c r="C24" s="51">
        <v>14.221970000000001</v>
      </c>
    </row>
    <row r="25" spans="1:5" x14ac:dyDescent="0.2">
      <c r="B25" s="51">
        <v>3</v>
      </c>
      <c r="C25" s="51">
        <v>23.006139999999998</v>
      </c>
    </row>
    <row r="26" spans="1:5" x14ac:dyDescent="0.2">
      <c r="B26" s="51">
        <v>4</v>
      </c>
      <c r="C26" s="51">
        <v>20.356940000000002</v>
      </c>
    </row>
    <row r="27" spans="1:5" x14ac:dyDescent="0.2">
      <c r="B27" s="13">
        <v>5</v>
      </c>
      <c r="C27" s="13">
        <v>17.56832</v>
      </c>
    </row>
    <row r="28" spans="1:5" x14ac:dyDescent="0.2">
      <c r="B28" s="81">
        <v>6</v>
      </c>
      <c r="C28" s="13">
        <v>19.52036</v>
      </c>
    </row>
    <row r="29" spans="1:5" x14ac:dyDescent="0.2">
      <c r="B29" s="2" t="s">
        <v>58</v>
      </c>
      <c r="C29" s="52"/>
    </row>
    <row r="30" spans="1:5" x14ac:dyDescent="0.2">
      <c r="B30" s="52">
        <v>1</v>
      </c>
      <c r="C30" s="52">
        <v>36.112659999999998</v>
      </c>
    </row>
    <row r="31" spans="1:5" x14ac:dyDescent="0.2">
      <c r="B31" s="13">
        <v>2</v>
      </c>
      <c r="C31" s="13">
        <v>32.766309999999997</v>
      </c>
    </row>
    <row r="32" spans="1:5" x14ac:dyDescent="0.2">
      <c r="B32" s="13">
        <v>3</v>
      </c>
      <c r="C32" s="13">
        <v>31.232569999999999</v>
      </c>
    </row>
    <row r="33" spans="1:8" x14ac:dyDescent="0.2">
      <c r="B33" s="13">
        <v>4</v>
      </c>
      <c r="C33" s="13">
        <v>35.554940000000002</v>
      </c>
    </row>
    <row r="34" spans="1:8" x14ac:dyDescent="0.2">
      <c r="B34" s="13">
        <v>5</v>
      </c>
      <c r="C34" s="13">
        <v>38.761850000000003</v>
      </c>
    </row>
    <row r="35" spans="1:8" x14ac:dyDescent="0.2">
      <c r="B35" s="14">
        <v>6</v>
      </c>
      <c r="C35" s="13">
        <v>31.929729999999999</v>
      </c>
    </row>
    <row r="38" spans="1:8" x14ac:dyDescent="0.2">
      <c r="A38" s="1" t="s">
        <v>169</v>
      </c>
    </row>
    <row r="40" spans="1:8" x14ac:dyDescent="0.2">
      <c r="B40" s="94"/>
      <c r="C40" s="117" t="s">
        <v>172</v>
      </c>
      <c r="D40" s="117" t="s">
        <v>173</v>
      </c>
      <c r="E40" s="117" t="s">
        <v>174</v>
      </c>
      <c r="F40" s="117" t="s">
        <v>175</v>
      </c>
    </row>
    <row r="41" spans="1:8" x14ac:dyDescent="0.2">
      <c r="B41" s="201" t="s">
        <v>176</v>
      </c>
      <c r="C41" s="94">
        <v>0.88450016015329636</v>
      </c>
      <c r="D41" s="94">
        <v>1.0406212642297594</v>
      </c>
      <c r="E41" s="94">
        <v>0.41652487391246285</v>
      </c>
      <c r="F41" s="94">
        <v>0.59813638943538305</v>
      </c>
      <c r="H41" t="s">
        <v>63</v>
      </c>
    </row>
    <row r="42" spans="1:8" x14ac:dyDescent="0.2">
      <c r="B42" s="201"/>
      <c r="C42" s="94">
        <v>1.0521823870891311</v>
      </c>
      <c r="D42" s="94">
        <v>0.99697145888140437</v>
      </c>
      <c r="E42" s="94">
        <v>0.35858741297180508</v>
      </c>
      <c r="F42" s="94">
        <v>0.61641295800130658</v>
      </c>
    </row>
    <row r="43" spans="1:8" x14ac:dyDescent="0.2">
      <c r="B43" s="201" t="s">
        <v>177</v>
      </c>
      <c r="C43" s="94">
        <v>1.0326190254482661</v>
      </c>
      <c r="D43" s="94">
        <v>1.3023045264837456</v>
      </c>
      <c r="E43" s="94">
        <v>0.56949276926312298</v>
      </c>
      <c r="F43" s="94">
        <v>0.7884685084921158</v>
      </c>
    </row>
    <row r="44" spans="1:8" x14ac:dyDescent="0.2">
      <c r="B44" s="201"/>
      <c r="C44" s="94">
        <v>1.110552125016192</v>
      </c>
      <c r="D44" s="94">
        <v>1.245201408658255</v>
      </c>
      <c r="E44" s="94">
        <v>0.55797238765876078</v>
      </c>
      <c r="F44" s="94">
        <v>0.79869254477310558</v>
      </c>
    </row>
    <row r="47" spans="1:8" x14ac:dyDescent="0.2">
      <c r="A47" s="1" t="s">
        <v>197</v>
      </c>
    </row>
    <row r="49" spans="8:8" x14ac:dyDescent="0.2">
      <c r="H49" s="27" t="s">
        <v>196</v>
      </c>
    </row>
  </sheetData>
  <mergeCells count="2">
    <mergeCell ref="B41:B42"/>
    <mergeCell ref="B43:B44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C9A01B-4FE5-1849-A75E-F94AB2EDA225}">
  <dimension ref="A1:J34"/>
  <sheetViews>
    <sheetView zoomScale="106" workbookViewId="0">
      <selection activeCell="L21" sqref="L21"/>
    </sheetView>
  </sheetViews>
  <sheetFormatPr baseColWidth="10" defaultRowHeight="16" x14ac:dyDescent="0.2"/>
  <cols>
    <col min="3" max="3" width="12.33203125" customWidth="1"/>
    <col min="4" max="4" width="21" customWidth="1"/>
    <col min="5" max="5" width="20.83203125" customWidth="1"/>
  </cols>
  <sheetData>
    <row r="1" spans="1:10" x14ac:dyDescent="0.2">
      <c r="A1" s="1" t="s">
        <v>198</v>
      </c>
    </row>
    <row r="5" spans="1:10" x14ac:dyDescent="0.2">
      <c r="J5" s="27"/>
    </row>
    <row r="24" spans="1:7" x14ac:dyDescent="0.2">
      <c r="A24" s="1" t="s">
        <v>171</v>
      </c>
    </row>
    <row r="27" spans="1:7" x14ac:dyDescent="0.2">
      <c r="C27" s="200" t="s">
        <v>178</v>
      </c>
      <c r="D27" s="200"/>
      <c r="E27" s="200"/>
    </row>
    <row r="28" spans="1:7" ht="32" customHeight="1" x14ac:dyDescent="0.2">
      <c r="C28" s="118" t="s">
        <v>184</v>
      </c>
      <c r="D28" s="118" t="s">
        <v>185</v>
      </c>
      <c r="E28" s="118" t="s">
        <v>186</v>
      </c>
    </row>
    <row r="29" spans="1:7" x14ac:dyDescent="0.2">
      <c r="C29" s="5">
        <v>17.94971</v>
      </c>
      <c r="D29" s="5">
        <v>28.129709999999999</v>
      </c>
      <c r="E29" s="5">
        <v>14.07268</v>
      </c>
      <c r="G29" t="s">
        <v>63</v>
      </c>
    </row>
    <row r="30" spans="1:7" x14ac:dyDescent="0.2">
      <c r="C30" s="5">
        <v>18.762239999999998</v>
      </c>
      <c r="D30" s="5">
        <v>26.309180000000001</v>
      </c>
      <c r="E30" s="5">
        <v>17.239460000000001</v>
      </c>
      <c r="G30" t="s">
        <v>187</v>
      </c>
    </row>
    <row r="31" spans="1:7" x14ac:dyDescent="0.2">
      <c r="C31" s="5">
        <v>19.013590000000001</v>
      </c>
      <c r="D31" s="5">
        <v>28.836569999999998</v>
      </c>
      <c r="E31" s="5">
        <v>19.77111</v>
      </c>
    </row>
    <row r="32" spans="1:7" x14ac:dyDescent="0.2">
      <c r="C32" s="5">
        <v>16.589829999999999</v>
      </c>
      <c r="D32" s="5">
        <v>25.554099999999998</v>
      </c>
      <c r="E32" s="5">
        <v>17.108550000000001</v>
      </c>
    </row>
    <row r="33" spans="3:5" x14ac:dyDescent="0.2">
      <c r="C33" s="5"/>
      <c r="D33" s="5">
        <v>26.68177</v>
      </c>
      <c r="E33" s="5">
        <v>19.366569999999999</v>
      </c>
    </row>
    <row r="34" spans="3:5" x14ac:dyDescent="0.2">
      <c r="C34" s="5"/>
      <c r="D34" s="5">
        <v>40.769579999999998</v>
      </c>
      <c r="E34" s="5">
        <v>20.390360000000001</v>
      </c>
    </row>
  </sheetData>
  <mergeCells count="1">
    <mergeCell ref="C27:E27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6A6962-9CB5-6641-A5E4-99327E39D5C1}">
  <dimension ref="A2:J49"/>
  <sheetViews>
    <sheetView workbookViewId="0">
      <selection activeCell="A27" sqref="A27"/>
    </sheetView>
  </sheetViews>
  <sheetFormatPr baseColWidth="10" defaultRowHeight="16" x14ac:dyDescent="0.2"/>
  <cols>
    <col min="1" max="2" width="10.83203125" style="27"/>
    <col min="3" max="3" width="15.1640625" style="27" customWidth="1"/>
    <col min="4" max="4" width="14.6640625" style="27" customWidth="1"/>
    <col min="5" max="7" width="10.83203125" style="27"/>
    <col min="8" max="8" width="17.5" style="27" customWidth="1"/>
    <col min="9" max="16384" width="10.83203125" style="27"/>
  </cols>
  <sheetData>
    <row r="2" spans="1:10" x14ac:dyDescent="0.2">
      <c r="A2" s="1" t="s">
        <v>179</v>
      </c>
    </row>
    <row r="3" spans="1:10" x14ac:dyDescent="0.2">
      <c r="A3" s="1"/>
    </row>
    <row r="4" spans="1:10" x14ac:dyDescent="0.2">
      <c r="B4" s="28" t="s">
        <v>71</v>
      </c>
      <c r="C4" s="163" t="s">
        <v>72</v>
      </c>
      <c r="D4" s="163"/>
      <c r="E4" s="28" t="s">
        <v>29</v>
      </c>
      <c r="F4" s="28" t="s">
        <v>30</v>
      </c>
      <c r="G4" s="28" t="s">
        <v>31</v>
      </c>
      <c r="H4" s="28" t="s">
        <v>79</v>
      </c>
    </row>
    <row r="5" spans="1:10" x14ac:dyDescent="0.2">
      <c r="B5" s="170" t="s">
        <v>39</v>
      </c>
      <c r="C5" s="170" t="s">
        <v>74</v>
      </c>
      <c r="D5" s="161" t="s">
        <v>48</v>
      </c>
      <c r="E5" s="176" t="s">
        <v>41</v>
      </c>
      <c r="F5" s="176" t="s">
        <v>47</v>
      </c>
      <c r="G5" s="22">
        <v>43271</v>
      </c>
      <c r="H5" s="9">
        <v>24.019065917076773</v>
      </c>
      <c r="J5" s="27" t="s">
        <v>52</v>
      </c>
    </row>
    <row r="6" spans="1:10" x14ac:dyDescent="0.2">
      <c r="B6" s="171"/>
      <c r="C6" s="171"/>
      <c r="D6" s="162"/>
      <c r="E6" s="177"/>
      <c r="F6" s="177"/>
      <c r="G6" s="23">
        <v>43271</v>
      </c>
      <c r="H6" s="10">
        <v>25.913811270803468</v>
      </c>
      <c r="J6" s="27" t="s">
        <v>63</v>
      </c>
    </row>
    <row r="7" spans="1:10" x14ac:dyDescent="0.2">
      <c r="B7" s="171"/>
      <c r="C7" s="171"/>
      <c r="D7" s="162"/>
      <c r="E7" s="177"/>
      <c r="F7" s="177"/>
      <c r="G7" s="23">
        <v>43272</v>
      </c>
      <c r="H7" s="10">
        <v>23.409549163006854</v>
      </c>
    </row>
    <row r="8" spans="1:10" x14ac:dyDescent="0.2">
      <c r="B8" s="171"/>
      <c r="C8" s="171"/>
      <c r="D8" s="163"/>
      <c r="E8" s="178"/>
      <c r="F8" s="178"/>
      <c r="G8" s="24">
        <v>43272</v>
      </c>
      <c r="H8" s="11">
        <v>24.063353464841263</v>
      </c>
    </row>
    <row r="9" spans="1:10" x14ac:dyDescent="0.2">
      <c r="B9" s="171"/>
      <c r="C9" s="171"/>
      <c r="D9" s="161" t="s">
        <v>80</v>
      </c>
      <c r="E9" s="176" t="s">
        <v>41</v>
      </c>
      <c r="F9" s="176" t="s">
        <v>47</v>
      </c>
      <c r="G9" s="23">
        <v>43267</v>
      </c>
      <c r="H9" s="10">
        <v>24.212319820671123</v>
      </c>
    </row>
    <row r="10" spans="1:10" x14ac:dyDescent="0.2">
      <c r="B10" s="171"/>
      <c r="C10" s="171"/>
      <c r="D10" s="162"/>
      <c r="E10" s="177"/>
      <c r="F10" s="177"/>
      <c r="G10" s="23">
        <v>43267</v>
      </c>
      <c r="H10" s="10">
        <v>23.962158484273868</v>
      </c>
    </row>
    <row r="11" spans="1:10" x14ac:dyDescent="0.2">
      <c r="B11" s="171"/>
      <c r="C11" s="171"/>
      <c r="D11" s="162"/>
      <c r="E11" s="177"/>
      <c r="F11" s="177"/>
      <c r="G11" s="23">
        <v>43368</v>
      </c>
      <c r="H11" s="10">
        <v>24.272292324204567</v>
      </c>
    </row>
    <row r="12" spans="1:10" x14ac:dyDescent="0.2">
      <c r="B12" s="171"/>
      <c r="C12" s="172"/>
      <c r="D12" s="163"/>
      <c r="E12" s="178"/>
      <c r="F12" s="178"/>
      <c r="G12" s="24">
        <v>43368</v>
      </c>
      <c r="H12" s="11">
        <v>26.534268068738449</v>
      </c>
    </row>
    <row r="13" spans="1:10" x14ac:dyDescent="0.2">
      <c r="B13" s="171"/>
      <c r="C13" s="170" t="s">
        <v>81</v>
      </c>
      <c r="D13" s="161" t="s">
        <v>82</v>
      </c>
      <c r="E13" s="176" t="s">
        <v>34</v>
      </c>
      <c r="F13" s="176" t="s">
        <v>35</v>
      </c>
      <c r="G13" s="22">
        <v>43268</v>
      </c>
      <c r="H13" s="9">
        <v>31.086438625560472</v>
      </c>
    </row>
    <row r="14" spans="1:10" x14ac:dyDescent="0.2">
      <c r="B14" s="171"/>
      <c r="C14" s="171"/>
      <c r="D14" s="162"/>
      <c r="E14" s="177"/>
      <c r="F14" s="177"/>
      <c r="G14" s="23">
        <v>43268</v>
      </c>
      <c r="H14" s="10">
        <v>30.794096631923164</v>
      </c>
    </row>
    <row r="15" spans="1:10" x14ac:dyDescent="0.2">
      <c r="B15" s="171"/>
      <c r="C15" s="171"/>
      <c r="D15" s="162"/>
      <c r="E15" s="177"/>
      <c r="F15" s="177"/>
      <c r="G15" s="23">
        <v>43269</v>
      </c>
      <c r="H15" s="10">
        <v>28.29094629354908</v>
      </c>
    </row>
    <row r="16" spans="1:10" x14ac:dyDescent="0.2">
      <c r="B16" s="171"/>
      <c r="C16" s="171"/>
      <c r="D16" s="162"/>
      <c r="E16" s="177"/>
      <c r="F16" s="177"/>
      <c r="G16" s="23">
        <v>43269</v>
      </c>
      <c r="H16" s="10">
        <v>28.655764908109642</v>
      </c>
    </row>
    <row r="17" spans="1:10" x14ac:dyDescent="0.2">
      <c r="B17" s="171"/>
      <c r="C17" s="171"/>
      <c r="D17" s="162"/>
      <c r="E17" s="177"/>
      <c r="F17" s="177"/>
      <c r="G17" s="23">
        <v>43270</v>
      </c>
      <c r="H17" s="10">
        <v>30.156888860416114</v>
      </c>
    </row>
    <row r="18" spans="1:10" x14ac:dyDescent="0.2">
      <c r="B18" s="171"/>
      <c r="C18" s="171"/>
      <c r="D18" s="162"/>
      <c r="E18" s="177"/>
      <c r="F18" s="177"/>
      <c r="G18" s="23">
        <v>43270</v>
      </c>
      <c r="H18" s="10">
        <v>29.869392251577867</v>
      </c>
    </row>
    <row r="19" spans="1:10" x14ac:dyDescent="0.2">
      <c r="B19" s="171"/>
      <c r="C19" s="171"/>
      <c r="D19" s="194" t="s">
        <v>80</v>
      </c>
      <c r="E19" s="176" t="s">
        <v>34</v>
      </c>
      <c r="F19" s="176" t="s">
        <v>35</v>
      </c>
      <c r="G19" s="22">
        <v>43265</v>
      </c>
      <c r="H19" s="9">
        <v>31.43689771481796</v>
      </c>
    </row>
    <row r="20" spans="1:10" x14ac:dyDescent="0.2">
      <c r="B20" s="171"/>
      <c r="C20" s="171"/>
      <c r="D20" s="195"/>
      <c r="E20" s="177"/>
      <c r="F20" s="177"/>
      <c r="G20" s="23">
        <v>43265</v>
      </c>
      <c r="H20" s="10">
        <v>30.652788287940304</v>
      </c>
    </row>
    <row r="21" spans="1:10" x14ac:dyDescent="0.2">
      <c r="B21" s="171"/>
      <c r="C21" s="171"/>
      <c r="D21" s="195"/>
      <c r="E21" s="177"/>
      <c r="F21" s="177"/>
      <c r="G21" s="23">
        <v>43266</v>
      </c>
      <c r="H21" s="10">
        <v>29.485815720877582</v>
      </c>
    </row>
    <row r="22" spans="1:10" x14ac:dyDescent="0.2">
      <c r="B22" s="171"/>
      <c r="C22" s="171"/>
      <c r="D22" s="195"/>
      <c r="E22" s="177"/>
      <c r="F22" s="177"/>
      <c r="G22" s="23">
        <v>43266</v>
      </c>
      <c r="H22" s="10">
        <v>27.930792583677444</v>
      </c>
    </row>
    <row r="23" spans="1:10" x14ac:dyDescent="0.2">
      <c r="B23" s="171"/>
      <c r="C23" s="171"/>
      <c r="D23" s="195"/>
      <c r="E23" s="177"/>
      <c r="F23" s="177"/>
      <c r="G23" s="23">
        <v>43370</v>
      </c>
      <c r="H23" s="10">
        <v>30.167061053844566</v>
      </c>
    </row>
    <row r="24" spans="1:10" x14ac:dyDescent="0.2">
      <c r="B24" s="172"/>
      <c r="C24" s="172"/>
      <c r="D24" s="196"/>
      <c r="E24" s="178"/>
      <c r="F24" s="178"/>
      <c r="G24" s="24">
        <v>43370</v>
      </c>
      <c r="H24" s="11">
        <v>30.817785739948619</v>
      </c>
    </row>
    <row r="27" spans="1:10" x14ac:dyDescent="0.2">
      <c r="A27" s="1" t="s">
        <v>180</v>
      </c>
    </row>
    <row r="29" spans="1:10" x14ac:dyDescent="0.2">
      <c r="B29" s="28" t="s">
        <v>71</v>
      </c>
      <c r="C29" s="163" t="s">
        <v>72</v>
      </c>
      <c r="D29" s="163"/>
      <c r="E29" s="28" t="s">
        <v>29</v>
      </c>
      <c r="F29" s="28" t="s">
        <v>30</v>
      </c>
      <c r="G29" s="28" t="s">
        <v>31</v>
      </c>
      <c r="H29" s="28" t="s">
        <v>73</v>
      </c>
    </row>
    <row r="30" spans="1:10" x14ac:dyDescent="0.2">
      <c r="B30" s="170" t="s">
        <v>39</v>
      </c>
      <c r="C30" s="170" t="s">
        <v>74</v>
      </c>
      <c r="D30" s="161" t="s">
        <v>48</v>
      </c>
      <c r="E30" s="176" t="s">
        <v>41</v>
      </c>
      <c r="F30" s="176" t="s">
        <v>47</v>
      </c>
      <c r="G30" s="22">
        <v>43271</v>
      </c>
      <c r="H30" s="9">
        <v>26.183758160263693</v>
      </c>
      <c r="J30" s="27" t="s">
        <v>52</v>
      </c>
    </row>
    <row r="31" spans="1:10" x14ac:dyDescent="0.2">
      <c r="B31" s="171"/>
      <c r="C31" s="171"/>
      <c r="D31" s="162"/>
      <c r="E31" s="177"/>
      <c r="F31" s="177"/>
      <c r="G31" s="23">
        <v>43271</v>
      </c>
      <c r="H31" s="10">
        <v>35.971612460706254</v>
      </c>
      <c r="J31" s="27" t="s">
        <v>63</v>
      </c>
    </row>
    <row r="32" spans="1:10" x14ac:dyDescent="0.2">
      <c r="B32" s="171"/>
      <c r="C32" s="171"/>
      <c r="D32" s="162"/>
      <c r="E32" s="177"/>
      <c r="F32" s="177"/>
      <c r="G32" s="23">
        <v>43272</v>
      </c>
      <c r="H32" s="10">
        <v>32.90065416281751</v>
      </c>
    </row>
    <row r="33" spans="2:8" x14ac:dyDescent="0.2">
      <c r="B33" s="171"/>
      <c r="C33" s="171"/>
      <c r="D33" s="163"/>
      <c r="E33" s="178"/>
      <c r="F33" s="178"/>
      <c r="G33" s="24">
        <v>43272</v>
      </c>
      <c r="H33" s="11">
        <v>32.168633827365568</v>
      </c>
    </row>
    <row r="34" spans="2:8" x14ac:dyDescent="0.2">
      <c r="B34" s="171"/>
      <c r="C34" s="171"/>
      <c r="D34" s="161" t="s">
        <v>80</v>
      </c>
      <c r="E34" s="176" t="s">
        <v>41</v>
      </c>
      <c r="F34" s="176" t="s">
        <v>47</v>
      </c>
      <c r="G34" s="23">
        <v>43267</v>
      </c>
      <c r="H34" s="10">
        <v>36.640508468004953</v>
      </c>
    </row>
    <row r="35" spans="2:8" x14ac:dyDescent="0.2">
      <c r="B35" s="171"/>
      <c r="C35" s="171"/>
      <c r="D35" s="162"/>
      <c r="E35" s="177"/>
      <c r="F35" s="177"/>
      <c r="G35" s="23">
        <v>43267</v>
      </c>
      <c r="H35" s="10">
        <v>28.896378985992786</v>
      </c>
    </row>
    <row r="36" spans="2:8" x14ac:dyDescent="0.2">
      <c r="B36" s="171"/>
      <c r="C36" s="171"/>
      <c r="D36" s="162"/>
      <c r="E36" s="177"/>
      <c r="F36" s="177"/>
      <c r="G36" s="23">
        <v>43368</v>
      </c>
      <c r="H36" s="10">
        <v>33.149020505965773</v>
      </c>
    </row>
    <row r="37" spans="2:8" x14ac:dyDescent="0.2">
      <c r="B37" s="171"/>
      <c r="C37" s="172"/>
      <c r="D37" s="163"/>
      <c r="E37" s="178"/>
      <c r="F37" s="178"/>
      <c r="G37" s="24">
        <v>43368</v>
      </c>
      <c r="H37" s="11">
        <v>34.470744801996346</v>
      </c>
    </row>
    <row r="38" spans="2:8" x14ac:dyDescent="0.2">
      <c r="B38" s="171"/>
      <c r="C38" s="170" t="s">
        <v>81</v>
      </c>
      <c r="D38" s="161" t="s">
        <v>82</v>
      </c>
      <c r="E38" s="176" t="s">
        <v>34</v>
      </c>
      <c r="F38" s="176" t="s">
        <v>35</v>
      </c>
      <c r="G38" s="22">
        <v>43268</v>
      </c>
      <c r="H38" s="9">
        <v>88.176834827756224</v>
      </c>
    </row>
    <row r="39" spans="2:8" x14ac:dyDescent="0.2">
      <c r="B39" s="171"/>
      <c r="C39" s="171"/>
      <c r="D39" s="162"/>
      <c r="E39" s="177"/>
      <c r="F39" s="177"/>
      <c r="G39" s="23">
        <v>43268</v>
      </c>
      <c r="H39" s="10">
        <v>91.233475726225834</v>
      </c>
    </row>
    <row r="40" spans="2:8" x14ac:dyDescent="0.2">
      <c r="B40" s="171"/>
      <c r="C40" s="171"/>
      <c r="D40" s="162"/>
      <c r="E40" s="177"/>
      <c r="F40" s="177"/>
      <c r="G40" s="23">
        <v>43269</v>
      </c>
      <c r="H40" s="10">
        <v>77.023534229081633</v>
      </c>
    </row>
    <row r="41" spans="2:8" x14ac:dyDescent="0.2">
      <c r="B41" s="171"/>
      <c r="C41" s="171"/>
      <c r="D41" s="162"/>
      <c r="E41" s="177"/>
      <c r="F41" s="177"/>
      <c r="G41" s="23">
        <v>43269</v>
      </c>
      <c r="H41" s="10">
        <v>76.533124621124728</v>
      </c>
    </row>
    <row r="42" spans="2:8" x14ac:dyDescent="0.2">
      <c r="B42" s="171"/>
      <c r="C42" s="171"/>
      <c r="D42" s="162"/>
      <c r="E42" s="177"/>
      <c r="F42" s="177"/>
      <c r="G42" s="23">
        <v>43270</v>
      </c>
      <c r="H42" s="10">
        <v>83.705216448579279</v>
      </c>
    </row>
    <row r="43" spans="2:8" x14ac:dyDescent="0.2">
      <c r="B43" s="171"/>
      <c r="C43" s="171"/>
      <c r="D43" s="162"/>
      <c r="E43" s="177"/>
      <c r="F43" s="177"/>
      <c r="G43" s="23">
        <v>43270</v>
      </c>
      <c r="H43" s="10">
        <v>78.795784533466886</v>
      </c>
    </row>
    <row r="44" spans="2:8" x14ac:dyDescent="0.2">
      <c r="B44" s="171"/>
      <c r="C44" s="171"/>
      <c r="D44" s="194" t="s">
        <v>80</v>
      </c>
      <c r="E44" s="176" t="s">
        <v>34</v>
      </c>
      <c r="F44" s="176" t="s">
        <v>35</v>
      </c>
      <c r="G44" s="22">
        <v>43265</v>
      </c>
      <c r="H44" s="9">
        <v>62.23928582075748</v>
      </c>
    </row>
    <row r="45" spans="2:8" x14ac:dyDescent="0.2">
      <c r="B45" s="171"/>
      <c r="C45" s="171"/>
      <c r="D45" s="195"/>
      <c r="E45" s="177"/>
      <c r="F45" s="177"/>
      <c r="G45" s="23">
        <v>43265</v>
      </c>
      <c r="H45" s="10">
        <v>71.711301854111014</v>
      </c>
    </row>
    <row r="46" spans="2:8" x14ac:dyDescent="0.2">
      <c r="B46" s="171"/>
      <c r="C46" s="171"/>
      <c r="D46" s="195"/>
      <c r="E46" s="177"/>
      <c r="F46" s="177"/>
      <c r="G46" s="23">
        <v>43266</v>
      </c>
      <c r="H46" s="10">
        <v>68.294992394178777</v>
      </c>
    </row>
    <row r="47" spans="2:8" x14ac:dyDescent="0.2">
      <c r="B47" s="171"/>
      <c r="C47" s="171"/>
      <c r="D47" s="195"/>
      <c r="E47" s="177"/>
      <c r="F47" s="177"/>
      <c r="G47" s="23">
        <v>43266</v>
      </c>
      <c r="H47" s="10">
        <v>72.463449488842471</v>
      </c>
    </row>
    <row r="48" spans="2:8" x14ac:dyDescent="0.2">
      <c r="B48" s="171"/>
      <c r="C48" s="171"/>
      <c r="D48" s="195"/>
      <c r="E48" s="177"/>
      <c r="F48" s="177"/>
      <c r="G48" s="23">
        <v>43370</v>
      </c>
      <c r="H48" s="10">
        <v>56.439968135508238</v>
      </c>
    </row>
    <row r="49" spans="2:8" x14ac:dyDescent="0.2">
      <c r="B49" s="172"/>
      <c r="C49" s="172"/>
      <c r="D49" s="196"/>
      <c r="E49" s="178"/>
      <c r="F49" s="178"/>
      <c r="G49" s="24">
        <v>43370</v>
      </c>
      <c r="H49" s="11">
        <v>65.158211830613624</v>
      </c>
    </row>
  </sheetData>
  <mergeCells count="32">
    <mergeCell ref="C29:D29"/>
    <mergeCell ref="B30:B49"/>
    <mergeCell ref="C30:C37"/>
    <mergeCell ref="D30:D33"/>
    <mergeCell ref="E30:E33"/>
    <mergeCell ref="D38:D43"/>
    <mergeCell ref="E38:E43"/>
    <mergeCell ref="D44:D49"/>
    <mergeCell ref="E44:E49"/>
    <mergeCell ref="F30:F33"/>
    <mergeCell ref="D34:D37"/>
    <mergeCell ref="E34:E37"/>
    <mergeCell ref="F34:F37"/>
    <mergeCell ref="C38:C49"/>
    <mergeCell ref="F38:F43"/>
    <mergeCell ref="F44:F49"/>
    <mergeCell ref="C4:D4"/>
    <mergeCell ref="B5:B24"/>
    <mergeCell ref="C5:C12"/>
    <mergeCell ref="D5:D8"/>
    <mergeCell ref="E5:E8"/>
    <mergeCell ref="D13:D18"/>
    <mergeCell ref="E13:E18"/>
    <mergeCell ref="D19:D24"/>
    <mergeCell ref="E19:E24"/>
    <mergeCell ref="F5:F8"/>
    <mergeCell ref="D9:D12"/>
    <mergeCell ref="E9:E12"/>
    <mergeCell ref="F9:F12"/>
    <mergeCell ref="C13:C24"/>
    <mergeCell ref="F13:F18"/>
    <mergeCell ref="F19:F24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47CE0F-AA99-8144-8FA5-8A376424A68F}">
  <dimension ref="A2:J55"/>
  <sheetViews>
    <sheetView topLeftCell="B1" workbookViewId="0">
      <selection activeCell="K21" sqref="K21"/>
    </sheetView>
  </sheetViews>
  <sheetFormatPr baseColWidth="10" defaultRowHeight="16" x14ac:dyDescent="0.2"/>
  <cols>
    <col min="1" max="3" width="10.83203125" style="27"/>
    <col min="4" max="4" width="12.6640625" style="27" customWidth="1"/>
    <col min="5" max="7" width="10.83203125" style="27"/>
    <col min="8" max="8" width="17.5" style="27" customWidth="1"/>
    <col min="9" max="16384" width="10.83203125" style="27"/>
  </cols>
  <sheetData>
    <row r="2" spans="1:10" x14ac:dyDescent="0.2">
      <c r="A2" s="1" t="s">
        <v>181</v>
      </c>
    </row>
    <row r="3" spans="1:10" x14ac:dyDescent="0.2">
      <c r="C3" s="28" t="s">
        <v>71</v>
      </c>
      <c r="D3" s="28" t="s">
        <v>72</v>
      </c>
      <c r="E3" s="28" t="s">
        <v>29</v>
      </c>
      <c r="F3" s="28" t="s">
        <v>30</v>
      </c>
      <c r="G3" s="28" t="s">
        <v>31</v>
      </c>
      <c r="H3" s="28" t="s">
        <v>73</v>
      </c>
    </row>
    <row r="4" spans="1:10" x14ac:dyDescent="0.2">
      <c r="C4" s="170" t="s">
        <v>32</v>
      </c>
      <c r="D4" s="161" t="s">
        <v>74</v>
      </c>
      <c r="E4" s="176" t="s">
        <v>47</v>
      </c>
      <c r="F4" s="176" t="s">
        <v>78</v>
      </c>
      <c r="G4" s="70">
        <v>45111</v>
      </c>
      <c r="H4" s="71">
        <v>30.544085281878711</v>
      </c>
      <c r="J4" s="27" t="s">
        <v>183</v>
      </c>
    </row>
    <row r="5" spans="1:10" x14ac:dyDescent="0.2">
      <c r="C5" s="171"/>
      <c r="D5" s="163"/>
      <c r="E5" s="178"/>
      <c r="F5" s="178"/>
      <c r="G5" s="66">
        <v>45111</v>
      </c>
      <c r="H5" s="67">
        <v>43.061252486849199</v>
      </c>
      <c r="J5" s="27" t="s">
        <v>104</v>
      </c>
    </row>
    <row r="6" spans="1:10" x14ac:dyDescent="0.2">
      <c r="C6" s="171"/>
      <c r="D6" s="161" t="s">
        <v>75</v>
      </c>
      <c r="E6" s="176" t="s">
        <v>47</v>
      </c>
      <c r="F6" s="176" t="s">
        <v>78</v>
      </c>
      <c r="G6" s="70">
        <v>45110</v>
      </c>
      <c r="H6" s="71">
        <v>47.164033454568646</v>
      </c>
    </row>
    <row r="7" spans="1:10" x14ac:dyDescent="0.2">
      <c r="C7" s="171"/>
      <c r="D7" s="163"/>
      <c r="E7" s="178"/>
      <c r="F7" s="178"/>
      <c r="G7" s="66">
        <v>45110</v>
      </c>
      <c r="H7" s="67">
        <v>45.527297064986008</v>
      </c>
    </row>
    <row r="8" spans="1:10" x14ac:dyDescent="0.2">
      <c r="C8" s="171"/>
      <c r="D8" s="194" t="s">
        <v>76</v>
      </c>
      <c r="E8" s="176" t="s">
        <v>41</v>
      </c>
      <c r="F8" s="176" t="s">
        <v>47</v>
      </c>
      <c r="G8" s="70">
        <v>45106</v>
      </c>
      <c r="H8" s="71">
        <v>27.947803471758036</v>
      </c>
    </row>
    <row r="9" spans="1:10" x14ac:dyDescent="0.2">
      <c r="C9" s="171"/>
      <c r="D9" s="195"/>
      <c r="E9" s="177"/>
      <c r="F9" s="177"/>
      <c r="G9" s="64">
        <v>45106</v>
      </c>
      <c r="H9" s="65">
        <v>29.082974658848315</v>
      </c>
    </row>
    <row r="10" spans="1:10" x14ac:dyDescent="0.2">
      <c r="C10" s="171"/>
      <c r="D10" s="195"/>
      <c r="E10" s="177"/>
      <c r="F10" s="177"/>
      <c r="G10" s="64">
        <v>45107</v>
      </c>
      <c r="H10" s="65">
        <v>31.219784031278973</v>
      </c>
    </row>
    <row r="11" spans="1:10" x14ac:dyDescent="0.2">
      <c r="C11" s="172"/>
      <c r="D11" s="196"/>
      <c r="E11" s="178"/>
      <c r="F11" s="178"/>
      <c r="G11" s="66">
        <v>45107</v>
      </c>
      <c r="H11" s="67">
        <v>36.562968717574691</v>
      </c>
    </row>
    <row r="12" spans="1:10" x14ac:dyDescent="0.2">
      <c r="C12" s="170" t="s">
        <v>39</v>
      </c>
      <c r="D12" s="194" t="s">
        <v>75</v>
      </c>
      <c r="E12" s="161" t="s">
        <v>41</v>
      </c>
      <c r="F12" s="176" t="s">
        <v>47</v>
      </c>
      <c r="G12" s="70">
        <v>45619</v>
      </c>
      <c r="H12" s="71">
        <v>119.58958514297463</v>
      </c>
    </row>
    <row r="13" spans="1:10" x14ac:dyDescent="0.2">
      <c r="C13" s="171"/>
      <c r="D13" s="195"/>
      <c r="E13" s="162"/>
      <c r="F13" s="177"/>
      <c r="G13" s="64">
        <v>45619</v>
      </c>
      <c r="H13" s="65">
        <v>155.39409202834233</v>
      </c>
    </row>
    <row r="14" spans="1:10" x14ac:dyDescent="0.2">
      <c r="C14" s="171"/>
      <c r="D14" s="195"/>
      <c r="E14" s="162"/>
      <c r="F14" s="177"/>
      <c r="G14" s="62">
        <v>48227</v>
      </c>
      <c r="H14" s="63">
        <v>107.81409518856317</v>
      </c>
    </row>
    <row r="15" spans="1:10" x14ac:dyDescent="0.2">
      <c r="C15" s="171"/>
      <c r="D15" s="196"/>
      <c r="E15" s="163"/>
      <c r="F15" s="178"/>
      <c r="G15" s="68">
        <v>48227</v>
      </c>
      <c r="H15" s="69">
        <v>100.16353589604117</v>
      </c>
    </row>
    <row r="16" spans="1:10" x14ac:dyDescent="0.2">
      <c r="C16" s="171"/>
      <c r="D16" s="194" t="s">
        <v>76</v>
      </c>
      <c r="E16" s="161" t="s">
        <v>40</v>
      </c>
      <c r="F16" s="176" t="s">
        <v>41</v>
      </c>
      <c r="G16" s="72">
        <v>45610</v>
      </c>
      <c r="H16" s="71">
        <v>53.60100518098541</v>
      </c>
    </row>
    <row r="17" spans="1:8" x14ac:dyDescent="0.2">
      <c r="C17" s="171"/>
      <c r="D17" s="195"/>
      <c r="E17" s="162"/>
      <c r="F17" s="177"/>
      <c r="G17" s="73">
        <v>45610</v>
      </c>
      <c r="H17" s="65">
        <v>81.859624130466742</v>
      </c>
    </row>
    <row r="18" spans="1:8" x14ac:dyDescent="0.2">
      <c r="C18" s="171"/>
      <c r="D18" s="195"/>
      <c r="E18" s="162"/>
      <c r="F18" s="177"/>
      <c r="G18" s="73">
        <v>45613</v>
      </c>
      <c r="H18" s="65">
        <v>54.496763978759503</v>
      </c>
    </row>
    <row r="19" spans="1:8" x14ac:dyDescent="0.2">
      <c r="C19" s="171"/>
      <c r="D19" s="195"/>
      <c r="E19" s="162"/>
      <c r="F19" s="177"/>
      <c r="G19" s="73">
        <v>45613</v>
      </c>
      <c r="H19" s="65">
        <v>58.95335939649793</v>
      </c>
    </row>
    <row r="20" spans="1:8" x14ac:dyDescent="0.2">
      <c r="C20" s="171"/>
      <c r="D20" s="195"/>
      <c r="E20" s="162"/>
      <c r="F20" s="177"/>
      <c r="G20" s="73">
        <v>45614</v>
      </c>
      <c r="H20" s="65">
        <v>61.606400431109407</v>
      </c>
    </row>
    <row r="21" spans="1:8" x14ac:dyDescent="0.2">
      <c r="C21" s="171"/>
      <c r="D21" s="195"/>
      <c r="E21" s="162"/>
      <c r="F21" s="177"/>
      <c r="G21" s="73">
        <v>45614</v>
      </c>
      <c r="H21" s="65">
        <v>74.00431534503079</v>
      </c>
    </row>
    <row r="22" spans="1:8" x14ac:dyDescent="0.2">
      <c r="C22" s="171"/>
      <c r="D22" s="195"/>
      <c r="E22" s="162"/>
      <c r="F22" s="177"/>
      <c r="G22" s="73">
        <v>45615</v>
      </c>
      <c r="H22" s="65">
        <v>65.611535336689485</v>
      </c>
    </row>
    <row r="23" spans="1:8" x14ac:dyDescent="0.2">
      <c r="C23" s="172"/>
      <c r="D23" s="196"/>
      <c r="E23" s="163"/>
      <c r="F23" s="178"/>
      <c r="G23" s="74">
        <v>45615</v>
      </c>
      <c r="H23" s="67">
        <v>66.35954154046658</v>
      </c>
    </row>
    <row r="24" spans="1:8" x14ac:dyDescent="0.2">
      <c r="C24" s="170" t="s">
        <v>43</v>
      </c>
      <c r="D24" s="194" t="s">
        <v>76</v>
      </c>
      <c r="E24" s="161" t="s">
        <v>34</v>
      </c>
      <c r="F24" s="161" t="s">
        <v>35</v>
      </c>
      <c r="G24" s="60">
        <v>48229</v>
      </c>
      <c r="H24" s="61">
        <v>88.598419326717703</v>
      </c>
    </row>
    <row r="25" spans="1:8" x14ac:dyDescent="0.2">
      <c r="C25" s="171"/>
      <c r="D25" s="195"/>
      <c r="E25" s="162"/>
      <c r="F25" s="162"/>
      <c r="G25" s="62">
        <v>48229</v>
      </c>
      <c r="H25" s="63">
        <v>71.210906894262465</v>
      </c>
    </row>
    <row r="26" spans="1:8" x14ac:dyDescent="0.2">
      <c r="C26" s="171"/>
      <c r="D26" s="195"/>
      <c r="E26" s="162"/>
      <c r="F26" s="162"/>
      <c r="G26" s="62">
        <v>48230</v>
      </c>
      <c r="H26" s="63">
        <v>94.471216465047334</v>
      </c>
    </row>
    <row r="27" spans="1:8" x14ac:dyDescent="0.2">
      <c r="C27" s="171"/>
      <c r="D27" s="195"/>
      <c r="E27" s="162"/>
      <c r="F27" s="162"/>
      <c r="G27" s="62">
        <v>48230</v>
      </c>
      <c r="H27" s="63">
        <v>97.127126114147174</v>
      </c>
    </row>
    <row r="28" spans="1:8" x14ac:dyDescent="0.2">
      <c r="C28" s="171"/>
      <c r="D28" s="195"/>
      <c r="E28" s="162"/>
      <c r="F28" s="162"/>
      <c r="G28" s="75">
        <v>48231</v>
      </c>
      <c r="H28" s="63">
        <v>83.220503850218506</v>
      </c>
    </row>
    <row r="29" spans="1:8" x14ac:dyDescent="0.2">
      <c r="C29" s="172"/>
      <c r="D29" s="196"/>
      <c r="E29" s="163"/>
      <c r="F29" s="163"/>
      <c r="G29" s="76">
        <v>48231</v>
      </c>
      <c r="H29" s="69">
        <v>87.440163047106424</v>
      </c>
    </row>
    <row r="32" spans="1:8" x14ac:dyDescent="0.2">
      <c r="A32" s="1" t="s">
        <v>182</v>
      </c>
    </row>
    <row r="33" spans="2:10" x14ac:dyDescent="0.2">
      <c r="B33" s="28"/>
      <c r="C33" s="28" t="s">
        <v>71</v>
      </c>
      <c r="D33" s="28" t="s">
        <v>72</v>
      </c>
      <c r="E33" s="28" t="s">
        <v>29</v>
      </c>
      <c r="F33" s="28" t="s">
        <v>30</v>
      </c>
      <c r="G33" s="28" t="s">
        <v>31</v>
      </c>
      <c r="H33" s="28" t="s">
        <v>73</v>
      </c>
    </row>
    <row r="34" spans="2:10" x14ac:dyDescent="0.2">
      <c r="C34" s="170" t="s">
        <v>39</v>
      </c>
      <c r="D34" s="161" t="s">
        <v>74</v>
      </c>
      <c r="E34" s="176" t="s">
        <v>41</v>
      </c>
      <c r="F34" s="176" t="s">
        <v>47</v>
      </c>
      <c r="G34" s="70">
        <v>47142</v>
      </c>
      <c r="H34" s="71">
        <v>23.828488722667494</v>
      </c>
      <c r="J34" s="27" t="s">
        <v>183</v>
      </c>
    </row>
    <row r="35" spans="2:10" x14ac:dyDescent="0.2">
      <c r="C35" s="171"/>
      <c r="D35" s="162"/>
      <c r="E35" s="177"/>
      <c r="F35" s="177"/>
      <c r="G35" s="64">
        <v>47142</v>
      </c>
      <c r="H35" s="65">
        <v>26.265630288569735</v>
      </c>
      <c r="J35" s="27" t="s">
        <v>104</v>
      </c>
    </row>
    <row r="36" spans="2:10" x14ac:dyDescent="0.2">
      <c r="C36" s="171"/>
      <c r="D36" s="162"/>
      <c r="E36" s="177"/>
      <c r="F36" s="177"/>
      <c r="G36" s="64">
        <v>47143</v>
      </c>
      <c r="H36" s="65">
        <v>32.764062276698667</v>
      </c>
    </row>
    <row r="37" spans="2:10" x14ac:dyDescent="0.2">
      <c r="C37" s="171"/>
      <c r="D37" s="163"/>
      <c r="E37" s="178"/>
      <c r="F37" s="178"/>
      <c r="G37" s="66">
        <v>47143</v>
      </c>
      <c r="H37" s="67">
        <v>24.522188385904386</v>
      </c>
    </row>
    <row r="38" spans="2:10" x14ac:dyDescent="0.2">
      <c r="C38" s="171"/>
      <c r="D38" s="161" t="s">
        <v>75</v>
      </c>
      <c r="E38" s="176" t="s">
        <v>40</v>
      </c>
      <c r="F38" s="176" t="s">
        <v>41</v>
      </c>
      <c r="G38" s="70">
        <v>47149</v>
      </c>
      <c r="H38" s="71">
        <v>82.882907445148007</v>
      </c>
    </row>
    <row r="39" spans="2:10" x14ac:dyDescent="0.2">
      <c r="C39" s="171"/>
      <c r="D39" s="162"/>
      <c r="E39" s="177"/>
      <c r="F39" s="177"/>
      <c r="G39" s="64">
        <v>47149</v>
      </c>
      <c r="H39" s="65">
        <v>86.859601652020388</v>
      </c>
    </row>
    <row r="40" spans="2:10" x14ac:dyDescent="0.2">
      <c r="C40" s="171"/>
      <c r="D40" s="162"/>
      <c r="E40" s="177"/>
      <c r="F40" s="177"/>
      <c r="G40" s="64">
        <v>47150</v>
      </c>
      <c r="H40" s="65">
        <v>79.853502658850957</v>
      </c>
    </row>
    <row r="41" spans="2:10" x14ac:dyDescent="0.2">
      <c r="C41" s="171"/>
      <c r="D41" s="162"/>
      <c r="E41" s="177"/>
      <c r="F41" s="177"/>
      <c r="G41" s="64">
        <v>47150</v>
      </c>
      <c r="H41" s="65">
        <v>115.77676968994047</v>
      </c>
    </row>
    <row r="42" spans="2:10" x14ac:dyDescent="0.2">
      <c r="C42" s="171"/>
      <c r="D42" s="162"/>
      <c r="E42" s="177"/>
      <c r="F42" s="177"/>
      <c r="G42" s="62">
        <v>48729</v>
      </c>
      <c r="H42" s="63">
        <v>71.130248199669637</v>
      </c>
    </row>
    <row r="43" spans="2:10" x14ac:dyDescent="0.2">
      <c r="C43" s="171"/>
      <c r="D43" s="162"/>
      <c r="E43" s="177"/>
      <c r="F43" s="177"/>
      <c r="G43" s="62">
        <v>48729</v>
      </c>
      <c r="H43" s="63">
        <v>68.36701742340712</v>
      </c>
    </row>
    <row r="44" spans="2:10" x14ac:dyDescent="0.2">
      <c r="C44" s="171"/>
      <c r="D44" s="162"/>
      <c r="E44" s="177"/>
      <c r="F44" s="177"/>
      <c r="G44" s="62">
        <v>48730</v>
      </c>
      <c r="H44" s="63">
        <v>87.404489376291309</v>
      </c>
    </row>
    <row r="45" spans="2:10" x14ac:dyDescent="0.2">
      <c r="C45" s="171"/>
      <c r="D45" s="163"/>
      <c r="E45" s="178"/>
      <c r="F45" s="178"/>
      <c r="G45" s="68">
        <v>48730</v>
      </c>
      <c r="H45" s="69">
        <v>75.553867229476026</v>
      </c>
    </row>
    <row r="46" spans="2:10" x14ac:dyDescent="0.2">
      <c r="C46" s="171"/>
      <c r="D46" s="194" t="s">
        <v>76</v>
      </c>
      <c r="E46" s="176" t="s">
        <v>37</v>
      </c>
      <c r="F46" s="176" t="s">
        <v>38</v>
      </c>
      <c r="G46" s="70">
        <v>47144</v>
      </c>
      <c r="H46" s="71">
        <v>68.757031276790215</v>
      </c>
    </row>
    <row r="47" spans="2:10" x14ac:dyDescent="0.2">
      <c r="C47" s="171"/>
      <c r="D47" s="195"/>
      <c r="E47" s="177"/>
      <c r="F47" s="177"/>
      <c r="G47" s="64">
        <v>47144</v>
      </c>
      <c r="H47" s="65">
        <v>52.444304744319545</v>
      </c>
    </row>
    <row r="48" spans="2:10" x14ac:dyDescent="0.2">
      <c r="C48" s="171"/>
      <c r="D48" s="195"/>
      <c r="E48" s="177"/>
      <c r="F48" s="177"/>
      <c r="G48" s="64">
        <v>47145</v>
      </c>
      <c r="H48" s="65">
        <v>38.23539688012346</v>
      </c>
    </row>
    <row r="49" spans="3:8" x14ac:dyDescent="0.2">
      <c r="C49" s="171"/>
      <c r="D49" s="195"/>
      <c r="E49" s="177"/>
      <c r="F49" s="177"/>
      <c r="G49" s="64">
        <v>47145</v>
      </c>
      <c r="H49" s="65">
        <v>55.763161196502963</v>
      </c>
    </row>
    <row r="50" spans="3:8" x14ac:dyDescent="0.2">
      <c r="C50" s="171"/>
      <c r="D50" s="195"/>
      <c r="E50" s="177"/>
      <c r="F50" s="177"/>
      <c r="G50" s="62">
        <v>48725</v>
      </c>
      <c r="H50" s="63">
        <v>59.962652619391463</v>
      </c>
    </row>
    <row r="51" spans="3:8" x14ac:dyDescent="0.2">
      <c r="C51" s="171"/>
      <c r="D51" s="195"/>
      <c r="E51" s="177"/>
      <c r="F51" s="177"/>
      <c r="G51" s="62">
        <v>48725</v>
      </c>
      <c r="H51" s="63">
        <v>65.277788981943729</v>
      </c>
    </row>
    <row r="52" spans="3:8" x14ac:dyDescent="0.2">
      <c r="C52" s="171"/>
      <c r="D52" s="195"/>
      <c r="E52" s="177"/>
      <c r="F52" s="177"/>
      <c r="G52" s="62">
        <v>48726</v>
      </c>
      <c r="H52" s="63">
        <v>51.348086082213648</v>
      </c>
    </row>
    <row r="53" spans="3:8" x14ac:dyDescent="0.2">
      <c r="C53" s="171"/>
      <c r="D53" s="195"/>
      <c r="E53" s="177"/>
      <c r="F53" s="177"/>
      <c r="G53" s="62">
        <v>48726</v>
      </c>
      <c r="H53" s="63">
        <v>67.735797547964125</v>
      </c>
    </row>
    <row r="54" spans="3:8" x14ac:dyDescent="0.2">
      <c r="C54" s="171"/>
      <c r="D54" s="195"/>
      <c r="E54" s="177"/>
      <c r="F54" s="177"/>
      <c r="G54" s="62">
        <v>48727</v>
      </c>
      <c r="H54" s="63">
        <v>53.628195546160953</v>
      </c>
    </row>
    <row r="55" spans="3:8" x14ac:dyDescent="0.2">
      <c r="C55" s="172"/>
      <c r="D55" s="196"/>
      <c r="E55" s="178"/>
      <c r="F55" s="178"/>
      <c r="G55" s="68">
        <v>48727</v>
      </c>
      <c r="H55" s="69">
        <v>74.33959547433308</v>
      </c>
    </row>
  </sheetData>
  <mergeCells count="31">
    <mergeCell ref="C24:C29"/>
    <mergeCell ref="D24:D29"/>
    <mergeCell ref="E24:E29"/>
    <mergeCell ref="F24:F29"/>
    <mergeCell ref="C12:C23"/>
    <mergeCell ref="D12:D15"/>
    <mergeCell ref="E12:E15"/>
    <mergeCell ref="F12:F15"/>
    <mergeCell ref="D16:D23"/>
    <mergeCell ref="E16:E23"/>
    <mergeCell ref="F16:F23"/>
    <mergeCell ref="C4:C11"/>
    <mergeCell ref="D4:D5"/>
    <mergeCell ref="E4:E5"/>
    <mergeCell ref="F4:F5"/>
    <mergeCell ref="D6:D7"/>
    <mergeCell ref="E6:E7"/>
    <mergeCell ref="F6:F7"/>
    <mergeCell ref="D8:D11"/>
    <mergeCell ref="E8:E11"/>
    <mergeCell ref="F8:F11"/>
    <mergeCell ref="C34:C55"/>
    <mergeCell ref="D34:D37"/>
    <mergeCell ref="E34:E37"/>
    <mergeCell ref="F34:F37"/>
    <mergeCell ref="D38:D45"/>
    <mergeCell ref="E38:E45"/>
    <mergeCell ref="F38:F45"/>
    <mergeCell ref="D46:D55"/>
    <mergeCell ref="E46:E55"/>
    <mergeCell ref="F46:F55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Figure 2</vt:lpstr>
      <vt:lpstr>Figure 3</vt:lpstr>
      <vt:lpstr>Figure 4</vt:lpstr>
      <vt:lpstr>Figure 5</vt:lpstr>
      <vt:lpstr>Supp Figure 2</vt:lpstr>
      <vt:lpstr>Supp Figure 4</vt:lpstr>
      <vt:lpstr>Supp Figure 5</vt:lpstr>
      <vt:lpstr>Supp Figure 6</vt:lpstr>
      <vt:lpstr>Supp Figure 7</vt:lpstr>
      <vt:lpstr>Supp Figure 8</vt:lpstr>
      <vt:lpstr>Supp Figure 9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Taija Makinen</dc:creator>
  <cp:lastModifiedBy>Taija Makinen</cp:lastModifiedBy>
  <dcterms:created xsi:type="dcterms:W3CDTF">2019-04-11T08:05:36Z</dcterms:created>
  <dcterms:modified xsi:type="dcterms:W3CDTF">2020-03-10T12:59:15Z</dcterms:modified>
</cp:coreProperties>
</file>