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/>
  <xr:revisionPtr revIDLastSave="101" documentId="11_F25DC773A252ABEACE02EC4E7B5C76DA5ADE5897" xr6:coauthVersionLast="45" xr6:coauthVersionMax="45" xr10:uidLastSave="{E57C36EF-DBE4-49EF-A577-AE76D88637C3}"/>
  <bookViews>
    <workbookView xWindow="810" yWindow="-120" windowWidth="19800" windowHeight="11760" firstSheet="9" activeTab="17" xr2:uid="{00000000-000D-0000-FFFF-FFFF00000000}"/>
  </bookViews>
  <sheets>
    <sheet name="Fig.1b" sheetId="1" r:id="rId1"/>
    <sheet name="Fig. 1h" sheetId="2" r:id="rId2"/>
    <sheet name="Fig. 2d" sheetId="3" r:id="rId3"/>
    <sheet name="Fig. 2e" sheetId="4" r:id="rId4"/>
    <sheet name="Fig. 2f" sheetId="5" r:id="rId5"/>
    <sheet name="Fig. 2g" sheetId="6" r:id="rId6"/>
    <sheet name="Fig. 3c" sheetId="7" r:id="rId7"/>
    <sheet name="Fig. 3e" sheetId="8" r:id="rId8"/>
    <sheet name="Fig. 3f" sheetId="9" r:id="rId9"/>
    <sheet name="Fig. 3g" sheetId="10" r:id="rId10"/>
    <sheet name="Fig. 4b" sheetId="11" r:id="rId11"/>
    <sheet name="Fig. 4c" sheetId="12" r:id="rId12"/>
    <sheet name="Fig. 4d" sheetId="13" r:id="rId13"/>
    <sheet name="Fig. 4e" sheetId="14" r:id="rId14"/>
    <sheet name="Fig. 5f" sheetId="15" r:id="rId15"/>
    <sheet name="Fig. 6" sheetId="16" r:id="rId16"/>
    <sheet name="Fig. S6c" sheetId="17" r:id="rId17"/>
    <sheet name="Fig. S7c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B22" i="16" l="1"/>
  <c r="BC22" i="16" s="1"/>
  <c r="BB21" i="16"/>
  <c r="BC21" i="16" s="1"/>
  <c r="BB20" i="16"/>
  <c r="BC20" i="16" s="1"/>
  <c r="BE19" i="16"/>
  <c r="BF19" i="16" s="1"/>
  <c r="BB19" i="16"/>
  <c r="BC19" i="16" s="1"/>
  <c r="BB18" i="16"/>
  <c r="BC18" i="16" s="1"/>
  <c r="BB17" i="16"/>
  <c r="BC17" i="16" s="1"/>
  <c r="BB16" i="16"/>
  <c r="BC16" i="16" s="1"/>
  <c r="BJ15" i="16"/>
  <c r="BI15" i="16"/>
  <c r="BE15" i="16"/>
  <c r="BF15" i="16" s="1"/>
  <c r="BB15" i="16"/>
  <c r="BC15" i="16" s="1"/>
  <c r="BB13" i="16"/>
  <c r="BC13" i="16" s="1"/>
  <c r="BB12" i="16"/>
  <c r="BC12" i="16" s="1"/>
  <c r="BB11" i="16"/>
  <c r="BC11" i="16" s="1"/>
  <c r="BE10" i="16"/>
  <c r="BF10" i="16" s="1"/>
  <c r="BB10" i="16"/>
  <c r="BC10" i="16" s="1"/>
  <c r="BB8" i="16"/>
  <c r="BC8" i="16" s="1"/>
  <c r="BB7" i="16"/>
  <c r="BC7" i="16" s="1"/>
  <c r="BB6" i="16"/>
  <c r="BC6" i="16" s="1"/>
  <c r="BE5" i="16"/>
  <c r="BF5" i="16" s="1"/>
  <c r="BB5" i="16"/>
  <c r="BC5" i="16" s="1"/>
  <c r="BB4" i="16"/>
  <c r="BC4" i="16" s="1"/>
  <c r="BJ3" i="16"/>
  <c r="BI3" i="16"/>
  <c r="BB3" i="16"/>
  <c r="BC3" i="16" s="1"/>
  <c r="AP46" i="16"/>
  <c r="AQ46" i="16" s="1"/>
  <c r="AS45" i="16"/>
  <c r="AT45" i="16" s="1"/>
  <c r="AP45" i="16"/>
  <c r="AQ45" i="16" s="1"/>
  <c r="AP44" i="16"/>
  <c r="AQ44" i="16" s="1"/>
  <c r="AP43" i="16"/>
  <c r="AS43" i="16" s="1"/>
  <c r="AT43" i="16" s="1"/>
  <c r="AP42" i="16"/>
  <c r="AQ42" i="16" s="1"/>
  <c r="AS41" i="16"/>
  <c r="AT41" i="16" s="1"/>
  <c r="AP41" i="16"/>
  <c r="AQ41" i="16" s="1"/>
  <c r="AP40" i="16"/>
  <c r="AQ40" i="16" s="1"/>
  <c r="AX39" i="16"/>
  <c r="AW39" i="16"/>
  <c r="AP39" i="16"/>
  <c r="AS39" i="16" s="1"/>
  <c r="AT39" i="16" s="1"/>
  <c r="AO34" i="16"/>
  <c r="AR33" i="16"/>
  <c r="AS33" i="16" s="1"/>
  <c r="AP33" i="16"/>
  <c r="AO33" i="16"/>
  <c r="AO32" i="16"/>
  <c r="AR31" i="16"/>
  <c r="AS31" i="16" s="1"/>
  <c r="AO31" i="16"/>
  <c r="AP31" i="16" s="1"/>
  <c r="AO30" i="16"/>
  <c r="AO29" i="16"/>
  <c r="AR29" i="16" s="1"/>
  <c r="AS29" i="16" s="1"/>
  <c r="AO28" i="16"/>
  <c r="AO27" i="16"/>
  <c r="AR27" i="16" s="1"/>
  <c r="AS27" i="16" s="1"/>
  <c r="AO26" i="16"/>
  <c r="AR25" i="16"/>
  <c r="AS25" i="16" s="1"/>
  <c r="AP25" i="16"/>
  <c r="AO25" i="16"/>
  <c r="AO24" i="16"/>
  <c r="AR23" i="16"/>
  <c r="AS23" i="16" s="1"/>
  <c r="AO23" i="16"/>
  <c r="AP23" i="16" s="1"/>
  <c r="AO22" i="16"/>
  <c r="AO21" i="16"/>
  <c r="AR21" i="16" s="1"/>
  <c r="AS21" i="16" s="1"/>
  <c r="AO20" i="16"/>
  <c r="AO19" i="16"/>
  <c r="AR19" i="16" s="1"/>
  <c r="AS19" i="16" s="1"/>
  <c r="AO18" i="16"/>
  <c r="AW17" i="16"/>
  <c r="AV17" i="16"/>
  <c r="AR17" i="16"/>
  <c r="AS17" i="16" s="1"/>
  <c r="AP17" i="16"/>
  <c r="AO17" i="16"/>
  <c r="AO15" i="16"/>
  <c r="AR14" i="16"/>
  <c r="AS14" i="16" s="1"/>
  <c r="AO14" i="16"/>
  <c r="AP14" i="16" s="1"/>
  <c r="AO13" i="16"/>
  <c r="AO12" i="16"/>
  <c r="AR12" i="16" s="1"/>
  <c r="AS12" i="16" s="1"/>
  <c r="AO11" i="16"/>
  <c r="AO10" i="16"/>
  <c r="AR10" i="16" s="1"/>
  <c r="AS10" i="16" s="1"/>
  <c r="AO8" i="16"/>
  <c r="AR7" i="16"/>
  <c r="AS7" i="16" s="1"/>
  <c r="AP7" i="16"/>
  <c r="AO7" i="16"/>
  <c r="AO6" i="16"/>
  <c r="AR5" i="16"/>
  <c r="AS5" i="16" s="1"/>
  <c r="AO5" i="16"/>
  <c r="AP5" i="16" s="1"/>
  <c r="AO4" i="16"/>
  <c r="AW3" i="16"/>
  <c r="AV3" i="16"/>
  <c r="AO3" i="16"/>
  <c r="AR3" i="16" s="1"/>
  <c r="AS3" i="16" s="1"/>
  <c r="AA52" i="16"/>
  <c r="AB52" i="16" s="1"/>
  <c r="AD51" i="16"/>
  <c r="AE51" i="16" s="1"/>
  <c r="AA51" i="16"/>
  <c r="AB51" i="16" s="1"/>
  <c r="AA50" i="16"/>
  <c r="AB50" i="16" s="1"/>
  <c r="AA49" i="16"/>
  <c r="AD49" i="16" s="1"/>
  <c r="AE49" i="16" s="1"/>
  <c r="AA48" i="16"/>
  <c r="AB48" i="16" s="1"/>
  <c r="AD47" i="16"/>
  <c r="AE47" i="16" s="1"/>
  <c r="AA47" i="16"/>
  <c r="AB47" i="16" s="1"/>
  <c r="AA46" i="16"/>
  <c r="AB46" i="16" s="1"/>
  <c r="AI45" i="16"/>
  <c r="AH45" i="16"/>
  <c r="AA45" i="16"/>
  <c r="AA43" i="16"/>
  <c r="AB43" i="16" s="1"/>
  <c r="AD42" i="16"/>
  <c r="AE42" i="16" s="1"/>
  <c r="AA42" i="16"/>
  <c r="AB42" i="16" s="1"/>
  <c r="AA41" i="16"/>
  <c r="AB41" i="16" s="1"/>
  <c r="AA40" i="16"/>
  <c r="AA39" i="16"/>
  <c r="AB39" i="16" s="1"/>
  <c r="AI38" i="16"/>
  <c r="AH38" i="16"/>
  <c r="AD38" i="16"/>
  <c r="AE38" i="16" s="1"/>
  <c r="AA38" i="16"/>
  <c r="AB38" i="16" s="1"/>
  <c r="AA36" i="16"/>
  <c r="AB36" i="16" s="1"/>
  <c r="AA35" i="16"/>
  <c r="AA34" i="16"/>
  <c r="AB34" i="16" s="1"/>
  <c r="AD33" i="16"/>
  <c r="AE33" i="16" s="1"/>
  <c r="AA33" i="16"/>
  <c r="AB33" i="16" s="1"/>
  <c r="AA32" i="16"/>
  <c r="AB32" i="16" s="1"/>
  <c r="AA31" i="16"/>
  <c r="AA30" i="16"/>
  <c r="AB30" i="16" s="1"/>
  <c r="AD29" i="16"/>
  <c r="AE29" i="16" s="1"/>
  <c r="AA29" i="16"/>
  <c r="AB29" i="16" s="1"/>
  <c r="AA28" i="16"/>
  <c r="AB28" i="16" s="1"/>
  <c r="AA27" i="16"/>
  <c r="AA26" i="16"/>
  <c r="AB26" i="16" s="1"/>
  <c r="AI25" i="16"/>
  <c r="AH25" i="16"/>
  <c r="AD25" i="16"/>
  <c r="AE25" i="16" s="1"/>
  <c r="AA25" i="16"/>
  <c r="AB25" i="16" s="1"/>
  <c r="AA22" i="16"/>
  <c r="AB22" i="16" s="1"/>
  <c r="AA21" i="16"/>
  <c r="AA20" i="16"/>
  <c r="AB20" i="16" s="1"/>
  <c r="AD19" i="16"/>
  <c r="AE19" i="16" s="1"/>
  <c r="AA19" i="16"/>
  <c r="AB19" i="16" s="1"/>
  <c r="AA18" i="16"/>
  <c r="AB18" i="16" s="1"/>
  <c r="AA17" i="16"/>
  <c r="AA16" i="16"/>
  <c r="AB16" i="16" s="1"/>
  <c r="AD15" i="16"/>
  <c r="AE15" i="16" s="1"/>
  <c r="AA15" i="16"/>
  <c r="AB15" i="16" s="1"/>
  <c r="AA14" i="16"/>
  <c r="AB14" i="16" s="1"/>
  <c r="AI13" i="16"/>
  <c r="AH13" i="16"/>
  <c r="AA13" i="16"/>
  <c r="AA10" i="16"/>
  <c r="AB10" i="16" s="1"/>
  <c r="AD9" i="16"/>
  <c r="AE9" i="16" s="1"/>
  <c r="AA9" i="16"/>
  <c r="AB9" i="16" s="1"/>
  <c r="AA8" i="16"/>
  <c r="AB8" i="16" s="1"/>
  <c r="AA7" i="16"/>
  <c r="AA6" i="16"/>
  <c r="AB6" i="16" s="1"/>
  <c r="AD5" i="16"/>
  <c r="AE5" i="16" s="1"/>
  <c r="AA5" i="16"/>
  <c r="AB5" i="16" s="1"/>
  <c r="AA4" i="16"/>
  <c r="AB4" i="16" s="1"/>
  <c r="AI3" i="16"/>
  <c r="AH3" i="16"/>
  <c r="AA3" i="16"/>
  <c r="L41" i="16"/>
  <c r="M41" i="16" s="1"/>
  <c r="O40" i="16"/>
  <c r="P40" i="16" s="1"/>
  <c r="L40" i="16"/>
  <c r="M40" i="16" s="1"/>
  <c r="L39" i="16"/>
  <c r="M39" i="16" s="1"/>
  <c r="L38" i="16"/>
  <c r="O38" i="16" s="1"/>
  <c r="P38" i="16" s="1"/>
  <c r="L37" i="16"/>
  <c r="M37" i="16" s="1"/>
  <c r="O36" i="16"/>
  <c r="P36" i="16" s="1"/>
  <c r="L36" i="16"/>
  <c r="M36" i="16" s="1"/>
  <c r="L35" i="16"/>
  <c r="M35" i="16" s="1"/>
  <c r="T34" i="16"/>
  <c r="S34" i="16"/>
  <c r="L34" i="16"/>
  <c r="O34" i="16" s="1"/>
  <c r="P34" i="16" s="1"/>
  <c r="L32" i="16"/>
  <c r="M32" i="16" s="1"/>
  <c r="O31" i="16"/>
  <c r="P31" i="16" s="1"/>
  <c r="L31" i="16"/>
  <c r="M31" i="16" s="1"/>
  <c r="L30" i="16"/>
  <c r="M30" i="16" s="1"/>
  <c r="T29" i="16"/>
  <c r="S29" i="16"/>
  <c r="L29" i="16"/>
  <c r="O29" i="16" s="1"/>
  <c r="P29" i="16" s="1"/>
  <c r="L27" i="16"/>
  <c r="M27" i="16" s="1"/>
  <c r="O26" i="16"/>
  <c r="P26" i="16" s="1"/>
  <c r="L26" i="16"/>
  <c r="M26" i="16" s="1"/>
  <c r="L25" i="16"/>
  <c r="M25" i="16" s="1"/>
  <c r="L24" i="16"/>
  <c r="O24" i="16" s="1"/>
  <c r="P24" i="16" s="1"/>
  <c r="L23" i="16"/>
  <c r="M23" i="16" s="1"/>
  <c r="O22" i="16"/>
  <c r="P22" i="16" s="1"/>
  <c r="L22" i="16"/>
  <c r="M22" i="16" s="1"/>
  <c r="L21" i="16"/>
  <c r="M21" i="16" s="1"/>
  <c r="L20" i="16"/>
  <c r="O20" i="16" s="1"/>
  <c r="P20" i="16" s="1"/>
  <c r="L19" i="16"/>
  <c r="M19" i="16" s="1"/>
  <c r="O18" i="16"/>
  <c r="P18" i="16" s="1"/>
  <c r="L18" i="16"/>
  <c r="M18" i="16" s="1"/>
  <c r="L16" i="16"/>
  <c r="M16" i="16" s="1"/>
  <c r="L15" i="16"/>
  <c r="O15" i="16" s="1"/>
  <c r="P15" i="16" s="1"/>
  <c r="L14" i="16"/>
  <c r="M14" i="16" s="1"/>
  <c r="T13" i="16"/>
  <c r="S13" i="16"/>
  <c r="O13" i="16"/>
  <c r="P13" i="16" s="1"/>
  <c r="L13" i="16"/>
  <c r="M13" i="16" s="1"/>
  <c r="L11" i="16"/>
  <c r="M11" i="16" s="1"/>
  <c r="L10" i="16"/>
  <c r="O10" i="16" s="1"/>
  <c r="P10" i="16" s="1"/>
  <c r="L9" i="16"/>
  <c r="M9" i="16" s="1"/>
  <c r="O8" i="16"/>
  <c r="P8" i="16" s="1"/>
  <c r="L8" i="16"/>
  <c r="M8" i="16" s="1"/>
  <c r="L6" i="16"/>
  <c r="M6" i="16" s="1"/>
  <c r="L5" i="16"/>
  <c r="O5" i="16" s="1"/>
  <c r="P5" i="16" s="1"/>
  <c r="L4" i="16"/>
  <c r="M4" i="16" s="1"/>
  <c r="T3" i="16"/>
  <c r="S3" i="16"/>
  <c r="O3" i="16"/>
  <c r="P3" i="16" s="1"/>
  <c r="L3" i="16"/>
  <c r="M3" i="16" s="1"/>
  <c r="BE3" i="16" l="1"/>
  <c r="BF3" i="16" s="1"/>
  <c r="BE7" i="16"/>
  <c r="BF7" i="16" s="1"/>
  <c r="BE12" i="16"/>
  <c r="BF12" i="16" s="1"/>
  <c r="BE17" i="16"/>
  <c r="BF17" i="16" s="1"/>
  <c r="BH15" i="16" s="1"/>
  <c r="BE21" i="16"/>
  <c r="BF21" i="16" s="1"/>
  <c r="AV39" i="16"/>
  <c r="AU39" i="16"/>
  <c r="AU3" i="16"/>
  <c r="AT3" i="16"/>
  <c r="AT17" i="16"/>
  <c r="AU17" i="16"/>
  <c r="AP10" i="16"/>
  <c r="AP19" i="16"/>
  <c r="AP27" i="16"/>
  <c r="AQ39" i="16"/>
  <c r="AQ43" i="16"/>
  <c r="AP3" i="16"/>
  <c r="AP12" i="16"/>
  <c r="AP21" i="16"/>
  <c r="AP29" i="16"/>
  <c r="AD35" i="16"/>
  <c r="AE35" i="16" s="1"/>
  <c r="AB35" i="16"/>
  <c r="AD45" i="16"/>
  <c r="AE45" i="16" s="1"/>
  <c r="AB45" i="16"/>
  <c r="AD3" i="16"/>
  <c r="AE3" i="16" s="1"/>
  <c r="AB3" i="16"/>
  <c r="AD7" i="16"/>
  <c r="AE7" i="16" s="1"/>
  <c r="AB7" i="16"/>
  <c r="AD13" i="16"/>
  <c r="AE13" i="16" s="1"/>
  <c r="AB13" i="16"/>
  <c r="AD17" i="16"/>
  <c r="AE17" i="16" s="1"/>
  <c r="AB17" i="16"/>
  <c r="AD27" i="16"/>
  <c r="AE27" i="16" s="1"/>
  <c r="AG25" i="16" s="1"/>
  <c r="AB27" i="16"/>
  <c r="AD21" i="16"/>
  <c r="AE21" i="16" s="1"/>
  <c r="AB21" i="16"/>
  <c r="AD31" i="16"/>
  <c r="AE31" i="16" s="1"/>
  <c r="AB31" i="16"/>
  <c r="AD40" i="16"/>
  <c r="AE40" i="16" s="1"/>
  <c r="AG38" i="16" s="1"/>
  <c r="AB40" i="16"/>
  <c r="AB49" i="16"/>
  <c r="R29" i="16"/>
  <c r="Q29" i="16"/>
  <c r="R34" i="16"/>
  <c r="Q34" i="16"/>
  <c r="R3" i="16"/>
  <c r="Q3" i="16"/>
  <c r="R13" i="16"/>
  <c r="Q13" i="16"/>
  <c r="M5" i="16"/>
  <c r="M10" i="16"/>
  <c r="M15" i="16"/>
  <c r="M20" i="16"/>
  <c r="M24" i="16"/>
  <c r="M29" i="16"/>
  <c r="M34" i="16"/>
  <c r="M38" i="16"/>
  <c r="BH3" i="16" l="1"/>
  <c r="BG3" i="16"/>
  <c r="BG15" i="16"/>
  <c r="AG45" i="16"/>
  <c r="AF45" i="16"/>
  <c r="AF38" i="16"/>
  <c r="AF25" i="16"/>
  <c r="AG13" i="16"/>
  <c r="AF13" i="16"/>
  <c r="AG3" i="16"/>
  <c r="AF3" i="16"/>
  <c r="C5" i="18" l="1"/>
  <c r="C7" i="18"/>
  <c r="C4" i="18"/>
  <c r="B6" i="18"/>
  <c r="B5" i="18"/>
  <c r="H4" i="18"/>
  <c r="B4" i="18"/>
  <c r="D5" i="18" l="1"/>
  <c r="D4" i="18"/>
  <c r="B7" i="18"/>
  <c r="D7" i="18" s="1"/>
  <c r="AV4" i="17"/>
  <c r="AU4" i="17"/>
  <c r="AT4" i="17"/>
  <c r="AS4" i="17"/>
  <c r="AS7" i="17" s="1"/>
  <c r="AS9" i="17" s="1"/>
  <c r="AQ4" i="17"/>
  <c r="AP4" i="17"/>
  <c r="AN6" i="17" s="1"/>
  <c r="AO4" i="17"/>
  <c r="AN4" i="17"/>
  <c r="AN7" i="17" s="1"/>
  <c r="AN9" i="17" s="1"/>
  <c r="AL4" i="17"/>
  <c r="AK4" i="17"/>
  <c r="AI7" i="17" s="1"/>
  <c r="AI9" i="17" s="1"/>
  <c r="AJ4" i="17"/>
  <c r="AI4" i="17"/>
  <c r="AG4" i="17"/>
  <c r="AF4" i="17"/>
  <c r="AD7" i="17" s="1"/>
  <c r="AD9" i="17" s="1"/>
  <c r="AE4" i="17"/>
  <c r="AD4" i="17"/>
  <c r="AD6" i="17" s="1"/>
  <c r="AB4" i="17"/>
  <c r="AA4" i="17"/>
  <c r="Z4" i="17"/>
  <c r="Y4" i="17"/>
  <c r="Y7" i="17" s="1"/>
  <c r="Y9" i="17" s="1"/>
  <c r="W4" i="17"/>
  <c r="V4" i="17"/>
  <c r="T6" i="17" s="1"/>
  <c r="U4" i="17"/>
  <c r="T4" i="17"/>
  <c r="T7" i="17" s="1"/>
  <c r="T9" i="17" s="1"/>
  <c r="R4" i="17"/>
  <c r="Q4" i="17"/>
  <c r="O7" i="17" s="1"/>
  <c r="O9" i="17" s="1"/>
  <c r="P4" i="17"/>
  <c r="O4" i="17"/>
  <c r="L4" i="17"/>
  <c r="K4" i="17"/>
  <c r="I7" i="17" s="1"/>
  <c r="I9" i="17" s="1"/>
  <c r="J4" i="17"/>
  <c r="I4" i="17"/>
  <c r="I6" i="17" s="1"/>
  <c r="F4" i="17"/>
  <c r="E4" i="17"/>
  <c r="D4" i="17"/>
  <c r="C4" i="17"/>
  <c r="C7" i="17" s="1"/>
  <c r="C9" i="17" s="1"/>
  <c r="AI6" i="17" l="1"/>
  <c r="C6" i="17"/>
  <c r="Y6" i="17"/>
  <c r="AS6" i="17"/>
  <c r="O6" i="17"/>
  <c r="D267" i="15" l="1"/>
  <c r="D266" i="15"/>
  <c r="D265" i="15"/>
  <c r="D264" i="15"/>
  <c r="D263" i="15"/>
  <c r="D262" i="15"/>
  <c r="F261" i="15"/>
  <c r="D261" i="15"/>
  <c r="D258" i="15"/>
  <c r="D257" i="15"/>
  <c r="D256" i="15"/>
  <c r="D255" i="15"/>
  <c r="D254" i="15"/>
  <c r="D253" i="15"/>
  <c r="F252" i="15"/>
  <c r="D252" i="15"/>
  <c r="D250" i="15"/>
  <c r="D249" i="15"/>
  <c r="D248" i="15"/>
  <c r="D247" i="15"/>
  <c r="D246" i="15"/>
  <c r="D245" i="15"/>
  <c r="F244" i="15"/>
  <c r="D244" i="15"/>
  <c r="D242" i="15"/>
  <c r="D241" i="15"/>
  <c r="F241" i="15" s="1"/>
  <c r="D239" i="15"/>
  <c r="D238" i="15"/>
  <c r="D237" i="15"/>
  <c r="F236" i="15"/>
  <c r="D236" i="15"/>
  <c r="D234" i="15"/>
  <c r="D233" i="15"/>
  <c r="D232" i="15"/>
  <c r="F231" i="15" s="1"/>
  <c r="D231" i="15"/>
  <c r="D229" i="15"/>
  <c r="D228" i="15"/>
  <c r="D227" i="15"/>
  <c r="D226" i="15"/>
  <c r="D225" i="15"/>
  <c r="F225" i="15" s="1"/>
  <c r="D223" i="15"/>
  <c r="D222" i="15"/>
  <c r="D221" i="15"/>
  <c r="D220" i="15"/>
  <c r="F219" i="15" s="1"/>
  <c r="D219" i="15"/>
  <c r="D217" i="15"/>
  <c r="D216" i="15"/>
  <c r="D215" i="15"/>
  <c r="D214" i="15"/>
  <c r="D213" i="15"/>
  <c r="F213" i="15" s="1"/>
  <c r="D210" i="15"/>
  <c r="D209" i="15"/>
  <c r="D208" i="15"/>
  <c r="D207" i="15"/>
  <c r="D206" i="15"/>
  <c r="D205" i="15"/>
  <c r="F205" i="15" s="1"/>
  <c r="D203" i="15"/>
  <c r="D202" i="15"/>
  <c r="D201" i="15"/>
  <c r="D200" i="15"/>
  <c r="D199" i="15"/>
  <c r="F198" i="15" s="1"/>
  <c r="D198" i="15"/>
  <c r="D196" i="15"/>
  <c r="D195" i="15"/>
  <c r="F194" i="15" s="1"/>
  <c r="D194" i="15"/>
  <c r="D192" i="15"/>
  <c r="D191" i="15"/>
  <c r="D190" i="15"/>
  <c r="D189" i="15"/>
  <c r="F189" i="15" s="1"/>
  <c r="D187" i="15"/>
  <c r="D186" i="15"/>
  <c r="D185" i="15"/>
  <c r="D184" i="15"/>
  <c r="F183" i="15"/>
  <c r="D183" i="15"/>
  <c r="D181" i="15"/>
  <c r="D180" i="15"/>
  <c r="D179" i="15"/>
  <c r="D178" i="15"/>
  <c r="D177" i="15"/>
  <c r="F177" i="15" s="1"/>
  <c r="D175" i="15"/>
  <c r="F174" i="15" s="1"/>
  <c r="D174" i="15"/>
  <c r="D172" i="15"/>
  <c r="D171" i="15"/>
  <c r="D170" i="15"/>
  <c r="D169" i="15"/>
  <c r="F169" i="15" s="1"/>
  <c r="D167" i="15"/>
  <c r="D166" i="15"/>
  <c r="D165" i="15"/>
  <c r="D164" i="15"/>
  <c r="F164" i="15" s="1"/>
  <c r="D162" i="15"/>
  <c r="D161" i="15"/>
  <c r="D160" i="15"/>
  <c r="D159" i="15"/>
  <c r="F158" i="15" s="1"/>
  <c r="D158" i="15"/>
  <c r="D156" i="15"/>
  <c r="D155" i="15"/>
  <c r="D154" i="15"/>
  <c r="D153" i="15"/>
  <c r="D152" i="15"/>
  <c r="F152" i="15" s="1"/>
  <c r="D150" i="15"/>
  <c r="D149" i="15"/>
  <c r="D148" i="15"/>
  <c r="D147" i="15"/>
  <c r="D146" i="15"/>
  <c r="F146" i="15" s="1"/>
  <c r="D144" i="15"/>
  <c r="D143" i="15"/>
  <c r="D142" i="15"/>
  <c r="D141" i="15"/>
  <c r="D140" i="15"/>
  <c r="F140" i="15" s="1"/>
  <c r="D138" i="15"/>
  <c r="D137" i="15"/>
  <c r="D136" i="15"/>
  <c r="D135" i="15"/>
  <c r="D134" i="15"/>
  <c r="D133" i="15"/>
  <c r="F133" i="15" s="1"/>
  <c r="D131" i="15"/>
  <c r="D130" i="15"/>
  <c r="D129" i="15"/>
  <c r="D128" i="15"/>
  <c r="F127" i="15"/>
  <c r="D127" i="15"/>
  <c r="D125" i="15"/>
  <c r="D124" i="15"/>
  <c r="D123" i="15"/>
  <c r="D122" i="15"/>
  <c r="D121" i="15"/>
  <c r="F121" i="15" s="1"/>
  <c r="D118" i="15"/>
  <c r="D117" i="15"/>
  <c r="D116" i="15"/>
  <c r="D115" i="15"/>
  <c r="F114" i="15"/>
  <c r="D114" i="15"/>
  <c r="D111" i="15"/>
  <c r="D110" i="15"/>
  <c r="F109" i="15"/>
  <c r="D109" i="15"/>
  <c r="D105" i="15"/>
  <c r="D104" i="15"/>
  <c r="D103" i="15"/>
  <c r="D102" i="15"/>
  <c r="F102" i="15" s="1"/>
  <c r="D99" i="15"/>
  <c r="D98" i="15"/>
  <c r="D97" i="15"/>
  <c r="D96" i="15"/>
  <c r="D95" i="15"/>
  <c r="F94" i="15"/>
  <c r="D94" i="15"/>
  <c r="D92" i="15"/>
  <c r="D91" i="15"/>
  <c r="D90" i="15"/>
  <c r="D89" i="15"/>
  <c r="D88" i="15"/>
  <c r="D87" i="15"/>
  <c r="F87" i="15" s="1"/>
  <c r="D85" i="15"/>
  <c r="D84" i="15"/>
  <c r="D83" i="15"/>
  <c r="D82" i="15"/>
  <c r="D81" i="15"/>
  <c r="F81" i="15" s="1"/>
  <c r="D79" i="15"/>
  <c r="D78" i="15"/>
  <c r="D77" i="15"/>
  <c r="D76" i="15"/>
  <c r="D75" i="15"/>
  <c r="D74" i="15"/>
  <c r="D73" i="15"/>
  <c r="D72" i="15"/>
  <c r="D71" i="15"/>
  <c r="D70" i="15"/>
  <c r="D68" i="15"/>
  <c r="D67" i="15"/>
  <c r="D66" i="15"/>
  <c r="D65" i="15"/>
  <c r="D64" i="15"/>
  <c r="D63" i="15"/>
  <c r="D62" i="15"/>
  <c r="D61" i="15"/>
  <c r="D60" i="15"/>
  <c r="D59" i="15"/>
  <c r="D57" i="15"/>
  <c r="D56" i="15"/>
  <c r="D55" i="15"/>
  <c r="D54" i="15"/>
  <c r="D53" i="15"/>
  <c r="D52" i="15"/>
  <c r="D51" i="15"/>
  <c r="D50" i="15"/>
  <c r="D49" i="15"/>
  <c r="D47" i="15"/>
  <c r="D46" i="15"/>
  <c r="D45" i="15"/>
  <c r="D44" i="15"/>
  <c r="D43" i="15"/>
  <c r="D42" i="15"/>
  <c r="D41" i="15"/>
  <c r="D40" i="15"/>
  <c r="D38" i="15"/>
  <c r="D37" i="15"/>
  <c r="D36" i="15"/>
  <c r="D35" i="15"/>
  <c r="D34" i="15"/>
  <c r="D33" i="15"/>
  <c r="D32" i="15"/>
  <c r="D31" i="15"/>
  <c r="D30" i="15"/>
  <c r="D29" i="15"/>
  <c r="D27" i="15"/>
  <c r="D26" i="15"/>
  <c r="D25" i="15"/>
  <c r="D24" i="15"/>
  <c r="D23" i="15"/>
  <c r="D22" i="15"/>
  <c r="D20" i="15"/>
  <c r="D19" i="15"/>
  <c r="D18" i="15"/>
  <c r="D17" i="15"/>
  <c r="D16" i="15"/>
  <c r="D15" i="15"/>
  <c r="D14" i="15"/>
  <c r="D13" i="15"/>
  <c r="D11" i="15"/>
  <c r="D10" i="15"/>
  <c r="D9" i="15"/>
  <c r="D8" i="15"/>
  <c r="D7" i="15"/>
  <c r="D6" i="15"/>
  <c r="D5" i="15"/>
  <c r="D4" i="15"/>
  <c r="D3" i="15"/>
  <c r="D2" i="15"/>
  <c r="M15" i="14" l="1"/>
  <c r="I15" i="14"/>
  <c r="H15" i="14"/>
  <c r="G15" i="14"/>
  <c r="F15" i="14"/>
  <c r="E15" i="14"/>
  <c r="D15" i="14"/>
  <c r="C15" i="14"/>
  <c r="B15" i="14"/>
  <c r="M14" i="14"/>
  <c r="I14" i="14"/>
  <c r="H14" i="14"/>
  <c r="G14" i="14"/>
  <c r="F14" i="14"/>
  <c r="E14" i="14"/>
  <c r="D14" i="14"/>
  <c r="C14" i="14"/>
  <c r="B14" i="14"/>
  <c r="F7" i="14" s="1"/>
  <c r="N10" i="14"/>
  <c r="O9" i="14"/>
  <c r="I7" i="14"/>
  <c r="I3" i="14" s="1"/>
  <c r="E7" i="14"/>
  <c r="E11" i="14" s="1"/>
  <c r="I6" i="14"/>
  <c r="I2" i="14" s="1"/>
  <c r="E6" i="14"/>
  <c r="E2" i="14" s="1"/>
  <c r="E3" i="14" l="1"/>
  <c r="M6" i="14"/>
  <c r="M10" i="14" s="1"/>
  <c r="M7" i="14"/>
  <c r="E10" i="14"/>
  <c r="I10" i="14"/>
  <c r="C6" i="14"/>
  <c r="G6" i="14"/>
  <c r="C7" i="14"/>
  <c r="G7" i="14"/>
  <c r="I11" i="14"/>
  <c r="D6" i="14"/>
  <c r="H6" i="14"/>
  <c r="D7" i="14"/>
  <c r="H7" i="14"/>
  <c r="F6" i="14"/>
  <c r="F3" i="14" s="1"/>
  <c r="H11" i="14" l="1"/>
  <c r="H3" i="14"/>
  <c r="D11" i="14"/>
  <c r="D3" i="14"/>
  <c r="G11" i="14"/>
  <c r="G3" i="14"/>
  <c r="H2" i="14"/>
  <c r="H10" i="14"/>
  <c r="C3" i="14"/>
  <c r="C11" i="14"/>
  <c r="C10" i="14"/>
  <c r="C2" i="14"/>
  <c r="F2" i="14"/>
  <c r="F10" i="14"/>
  <c r="D2" i="14"/>
  <c r="D10" i="14"/>
  <c r="G2" i="14"/>
  <c r="G10" i="14"/>
  <c r="M11" i="14"/>
  <c r="F11" i="14"/>
  <c r="G30" i="11" l="1"/>
  <c r="F30" i="11"/>
  <c r="G29" i="11"/>
  <c r="F29" i="11"/>
  <c r="G28" i="11"/>
  <c r="F28" i="11"/>
  <c r="G27" i="11"/>
  <c r="F27" i="11"/>
  <c r="G26" i="11"/>
  <c r="F26" i="11"/>
  <c r="G25" i="11"/>
  <c r="F25" i="11"/>
  <c r="F24" i="11"/>
  <c r="O21" i="11"/>
  <c r="N21" i="11"/>
  <c r="O20" i="11"/>
  <c r="N20" i="11"/>
  <c r="O19" i="11"/>
  <c r="N19" i="11"/>
  <c r="O18" i="11"/>
  <c r="N18" i="11"/>
  <c r="O17" i="11"/>
  <c r="N17" i="11"/>
  <c r="H14" i="11"/>
  <c r="G14" i="11"/>
  <c r="H13" i="11"/>
  <c r="G13" i="11"/>
  <c r="H12" i="11"/>
  <c r="G12" i="11"/>
  <c r="H11" i="11"/>
  <c r="G11" i="11"/>
  <c r="H10" i="11"/>
  <c r="G10" i="11"/>
  <c r="G7" i="11"/>
  <c r="F7" i="11"/>
  <c r="G6" i="11"/>
  <c r="F6" i="11"/>
  <c r="G5" i="11"/>
  <c r="F5" i="11"/>
  <c r="G4" i="11"/>
  <c r="F4" i="11"/>
  <c r="G3" i="11"/>
  <c r="F3" i="11"/>
  <c r="G2" i="11"/>
  <c r="F2" i="11"/>
  <c r="I11" i="10" l="1"/>
  <c r="H11" i="10"/>
  <c r="G11" i="10"/>
  <c r="F11" i="10"/>
  <c r="E11" i="10"/>
  <c r="D11" i="10"/>
  <c r="C11" i="10"/>
  <c r="B11" i="10"/>
  <c r="I10" i="10"/>
  <c r="H10" i="10"/>
  <c r="G10" i="10"/>
  <c r="F10" i="10"/>
  <c r="E10" i="10"/>
  <c r="D10" i="10"/>
  <c r="C10" i="10"/>
  <c r="B10" i="10"/>
  <c r="I7" i="10" s="1"/>
  <c r="I3" i="10" s="1"/>
  <c r="I6" i="10"/>
  <c r="I2" i="10" s="1"/>
  <c r="E6" i="10"/>
  <c r="E2" i="10" s="1"/>
  <c r="F6" i="10" l="1"/>
  <c r="F2" i="10" s="1"/>
  <c r="C6" i="10"/>
  <c r="C2" i="10" s="1"/>
  <c r="G6" i="10"/>
  <c r="G2" i="10" s="1"/>
  <c r="D7" i="10"/>
  <c r="D3" i="10" s="1"/>
  <c r="H7" i="10"/>
  <c r="H3" i="10" s="1"/>
  <c r="F7" i="10"/>
  <c r="F3" i="10" s="1"/>
  <c r="C7" i="10"/>
  <c r="C3" i="10" s="1"/>
  <c r="G7" i="10"/>
  <c r="G3" i="10" s="1"/>
  <c r="D6" i="10"/>
  <c r="D2" i="10" s="1"/>
  <c r="H6" i="10"/>
  <c r="H2" i="10" s="1"/>
  <c r="E7" i="10"/>
  <c r="E3" i="10" s="1"/>
  <c r="G31" i="7" l="1"/>
  <c r="F31" i="7"/>
  <c r="G30" i="7"/>
  <c r="F30" i="7"/>
  <c r="G29" i="7"/>
  <c r="F29" i="7"/>
  <c r="G28" i="7"/>
  <c r="F28" i="7"/>
  <c r="G27" i="7"/>
  <c r="F27" i="7"/>
  <c r="G26" i="7"/>
  <c r="F26" i="7"/>
  <c r="F25" i="7"/>
  <c r="O22" i="7"/>
  <c r="N22" i="7"/>
  <c r="O21" i="7"/>
  <c r="N21" i="7"/>
  <c r="O20" i="7"/>
  <c r="N20" i="7"/>
  <c r="O19" i="7"/>
  <c r="N19" i="7"/>
  <c r="O18" i="7"/>
  <c r="N18" i="7"/>
  <c r="H14" i="7"/>
  <c r="G14" i="7"/>
  <c r="H13" i="7"/>
  <c r="G13" i="7"/>
  <c r="H12" i="7"/>
  <c r="G12" i="7"/>
  <c r="H11" i="7"/>
  <c r="G11" i="7"/>
  <c r="H10" i="7"/>
  <c r="G10" i="7"/>
  <c r="G7" i="7"/>
  <c r="F7" i="7"/>
  <c r="G6" i="7"/>
  <c r="F6" i="7"/>
  <c r="G5" i="7"/>
  <c r="F5" i="7"/>
  <c r="G4" i="7"/>
  <c r="F4" i="7"/>
  <c r="F3" i="7"/>
  <c r="J13" i="6" l="1"/>
  <c r="I13" i="6"/>
  <c r="H13" i="6"/>
  <c r="G13" i="6"/>
  <c r="F13" i="6"/>
  <c r="E13" i="6"/>
  <c r="D13" i="6"/>
  <c r="C13" i="6"/>
  <c r="B13" i="6"/>
  <c r="J12" i="6"/>
  <c r="I12" i="6"/>
  <c r="H12" i="6"/>
  <c r="G12" i="6"/>
  <c r="F12" i="6"/>
  <c r="E12" i="6"/>
  <c r="D12" i="6"/>
  <c r="C12" i="6"/>
  <c r="B12" i="6"/>
  <c r="H9" i="6" s="1"/>
  <c r="G9" i="6"/>
  <c r="E9" i="6"/>
  <c r="C9" i="6"/>
  <c r="I8" i="6"/>
  <c r="G8" i="6"/>
  <c r="E8" i="6"/>
  <c r="C8" i="6"/>
  <c r="G3" i="6"/>
  <c r="E3" i="6"/>
  <c r="C3" i="6"/>
  <c r="I2" i="6"/>
  <c r="G2" i="6"/>
  <c r="E2" i="6"/>
  <c r="C2" i="6"/>
  <c r="I9" i="6" l="1"/>
  <c r="I3" i="6" s="1"/>
  <c r="F8" i="6"/>
  <c r="F2" i="6" s="1"/>
  <c r="J8" i="6"/>
  <c r="J2" i="6" s="1"/>
  <c r="F9" i="6"/>
  <c r="J9" i="6"/>
  <c r="D8" i="6"/>
  <c r="D2" i="6" s="1"/>
  <c r="H8" i="6"/>
  <c r="H2" i="6" s="1"/>
  <c r="D9" i="6"/>
  <c r="J3" i="6" l="1"/>
  <c r="D3" i="6"/>
  <c r="F3" i="6"/>
  <c r="H3" i="6"/>
  <c r="G31" i="3" l="1"/>
  <c r="F31" i="3"/>
  <c r="G30" i="3"/>
  <c r="F30" i="3"/>
  <c r="G29" i="3"/>
  <c r="F29" i="3"/>
  <c r="G28" i="3"/>
  <c r="F28" i="3"/>
  <c r="G27" i="3"/>
  <c r="F27" i="3"/>
  <c r="G26" i="3"/>
  <c r="F26" i="3"/>
  <c r="F25" i="3"/>
  <c r="H22" i="3"/>
  <c r="G22" i="3"/>
  <c r="H21" i="3"/>
  <c r="G21" i="3"/>
  <c r="H20" i="3"/>
  <c r="G20" i="3"/>
  <c r="G16" i="3"/>
  <c r="F16" i="3"/>
  <c r="G15" i="3"/>
  <c r="F15" i="3"/>
  <c r="G14" i="3"/>
  <c r="F14" i="3"/>
  <c r="G13" i="3"/>
  <c r="F13" i="3"/>
  <c r="F12" i="3"/>
  <c r="G11" i="3"/>
  <c r="F11" i="3"/>
  <c r="K7" i="3"/>
  <c r="J7" i="3"/>
  <c r="K6" i="3"/>
  <c r="J6" i="3"/>
  <c r="K5" i="3"/>
  <c r="J5" i="3"/>
  <c r="K4" i="3"/>
  <c r="J4" i="3"/>
  <c r="K3" i="3"/>
  <c r="J3" i="3"/>
  <c r="W137" i="2" l="1"/>
  <c r="W136" i="2"/>
  <c r="W135" i="2"/>
  <c r="W134" i="2"/>
  <c r="W133" i="2"/>
  <c r="W132" i="2"/>
  <c r="W131" i="2"/>
  <c r="W130" i="2"/>
  <c r="W129" i="2"/>
  <c r="Z129" i="2" s="1"/>
  <c r="Z128" i="2"/>
  <c r="Z130" i="2" s="1"/>
  <c r="W128" i="2"/>
  <c r="W127" i="2"/>
  <c r="W126" i="2"/>
  <c r="W125" i="2"/>
  <c r="Z125" i="2" s="1"/>
  <c r="Z124" i="2"/>
  <c r="Z126" i="2" s="1"/>
  <c r="W124" i="2"/>
  <c r="W123" i="2"/>
  <c r="W122" i="2"/>
  <c r="W121" i="2"/>
  <c r="W120" i="2"/>
  <c r="W119" i="2"/>
  <c r="W118" i="2"/>
  <c r="W117" i="2"/>
  <c r="W116" i="2"/>
  <c r="Z115" i="2"/>
  <c r="W115" i="2"/>
  <c r="W114" i="2"/>
  <c r="Z114" i="2" s="1"/>
  <c r="Z116" i="2" s="1"/>
  <c r="Z113" i="2"/>
  <c r="W113" i="2"/>
  <c r="W112" i="2"/>
  <c r="W111" i="2"/>
  <c r="W110" i="2"/>
  <c r="W109" i="2"/>
  <c r="W108" i="2"/>
  <c r="W107" i="2"/>
  <c r="W106" i="2"/>
  <c r="W105" i="2"/>
  <c r="Z105" i="2" s="1"/>
  <c r="Z104" i="2"/>
  <c r="Z106" i="2" s="1"/>
  <c r="W104" i="2"/>
  <c r="W103" i="2"/>
  <c r="W102" i="2"/>
  <c r="W101" i="2"/>
  <c r="W100" i="2"/>
  <c r="W99" i="2"/>
  <c r="W98" i="2"/>
  <c r="W97" i="2"/>
  <c r="W96" i="2"/>
  <c r="Z95" i="2"/>
  <c r="W95" i="2"/>
  <c r="W94" i="2"/>
  <c r="Z94" i="2" s="1"/>
  <c r="Z96" i="2" s="1"/>
  <c r="Z93" i="2"/>
  <c r="W93" i="2"/>
  <c r="W92" i="2"/>
  <c r="W91" i="2"/>
  <c r="W90" i="2"/>
  <c r="W89" i="2"/>
  <c r="W88" i="2"/>
  <c r="W87" i="2"/>
  <c r="W86" i="2"/>
  <c r="W85" i="2"/>
  <c r="Z85" i="2" s="1"/>
  <c r="Z84" i="2"/>
  <c r="W84" i="2"/>
  <c r="W83" i="2"/>
  <c r="W82" i="2"/>
  <c r="W81" i="2"/>
  <c r="W80" i="2"/>
  <c r="W79" i="2"/>
  <c r="W78" i="2"/>
  <c r="W77" i="2"/>
  <c r="W76" i="2"/>
  <c r="Z75" i="2"/>
  <c r="W75" i="2"/>
  <c r="W74" i="2"/>
  <c r="Z74" i="2" s="1"/>
  <c r="Z76" i="2" s="1"/>
  <c r="Z73" i="2"/>
  <c r="W73" i="2"/>
  <c r="W72" i="2"/>
  <c r="W71" i="2"/>
  <c r="W70" i="2"/>
  <c r="W69" i="2"/>
  <c r="W68" i="2"/>
  <c r="W67" i="2"/>
  <c r="W66" i="2"/>
  <c r="W65" i="2"/>
  <c r="Z65" i="2" s="1"/>
  <c r="Z64" i="2"/>
  <c r="Z66" i="2" s="1"/>
  <c r="W64" i="2"/>
  <c r="W63" i="2"/>
  <c r="W62" i="2"/>
  <c r="W61" i="2"/>
  <c r="W60" i="2"/>
  <c r="W59" i="2"/>
  <c r="W58" i="2"/>
  <c r="W57" i="2"/>
  <c r="W56" i="2"/>
  <c r="Z55" i="2"/>
  <c r="W55" i="2"/>
  <c r="W54" i="2"/>
  <c r="Z54" i="2" s="1"/>
  <c r="Z56" i="2" s="1"/>
  <c r="Z53" i="2"/>
  <c r="W53" i="2"/>
  <c r="W52" i="2"/>
  <c r="W51" i="2"/>
  <c r="W50" i="2"/>
  <c r="W49" i="2"/>
  <c r="W48" i="2"/>
  <c r="W47" i="2"/>
  <c r="W46" i="2"/>
  <c r="W45" i="2"/>
  <c r="Z45" i="2" s="1"/>
  <c r="Z44" i="2"/>
  <c r="Z46" i="2" s="1"/>
  <c r="W44" i="2"/>
  <c r="W43" i="2"/>
  <c r="W42" i="2"/>
  <c r="W41" i="2"/>
  <c r="W40" i="2"/>
  <c r="W39" i="2"/>
  <c r="W38" i="2"/>
  <c r="W37" i="2"/>
  <c r="W36" i="2"/>
  <c r="Z35" i="2"/>
  <c r="W35" i="2"/>
  <c r="W34" i="2"/>
  <c r="Z34" i="2" s="1"/>
  <c r="Z36" i="2" s="1"/>
  <c r="Z33" i="2"/>
  <c r="W33" i="2"/>
  <c r="W32" i="2"/>
  <c r="W31" i="2"/>
  <c r="W30" i="2"/>
  <c r="W29" i="2"/>
  <c r="W28" i="2"/>
  <c r="W27" i="2"/>
  <c r="W26" i="2"/>
  <c r="W25" i="2"/>
  <c r="Z25" i="2" s="1"/>
  <c r="Z24" i="2"/>
  <c r="Z26" i="2" s="1"/>
  <c r="W24" i="2"/>
  <c r="W23" i="2"/>
  <c r="W22" i="2"/>
  <c r="W21" i="2"/>
  <c r="W20" i="2"/>
  <c r="W19" i="2"/>
  <c r="W18" i="2"/>
  <c r="W17" i="2"/>
  <c r="W16" i="2"/>
  <c r="Z15" i="2"/>
  <c r="W15" i="2"/>
  <c r="W14" i="2"/>
  <c r="Z14" i="2" s="1"/>
  <c r="Z16" i="2" s="1"/>
  <c r="Z13" i="2"/>
  <c r="W13" i="2"/>
  <c r="W12" i="2"/>
  <c r="W11" i="2"/>
  <c r="W10" i="2"/>
  <c r="W9" i="2"/>
  <c r="W8" i="2"/>
  <c r="W7" i="2"/>
  <c r="W6" i="2"/>
  <c r="W5" i="2"/>
  <c r="Z5" i="2" s="1"/>
  <c r="Z4" i="2"/>
  <c r="W4" i="2"/>
  <c r="J5" i="2"/>
  <c r="J6" i="2" s="1"/>
  <c r="J4" i="2"/>
  <c r="J3" i="2"/>
  <c r="Z6" i="2" l="1"/>
  <c r="Z86" i="2"/>
  <c r="Z3" i="2"/>
  <c r="Z23" i="2"/>
  <c r="Z43" i="2"/>
  <c r="Z63" i="2"/>
  <c r="Z83" i="2"/>
  <c r="Z103" i="2"/>
  <c r="Z123" i="2"/>
  <c r="Z127" i="2"/>
  <c r="G8" i="1" l="1"/>
  <c r="F8" i="1"/>
  <c r="G7" i="1"/>
  <c r="F7" i="1"/>
  <c r="G6" i="1"/>
  <c r="F6" i="1"/>
  <c r="G5" i="1"/>
  <c r="F5" i="1"/>
  <c r="G4" i="1"/>
  <c r="F4" i="1"/>
  <c r="G3" i="1"/>
  <c r="F3" i="1"/>
  <c r="F2" i="1"/>
</calcChain>
</file>

<file path=xl/sharedStrings.xml><?xml version="1.0" encoding="utf-8"?>
<sst xmlns="http://schemas.openxmlformats.org/spreadsheetml/2006/main" count="1724" uniqueCount="283">
  <si>
    <t>concentration (microM)</t>
  </si>
  <si>
    <t>ave</t>
    <phoneticPr fontId="0" type="noConversion"/>
  </si>
  <si>
    <t>std</t>
    <phoneticPr fontId="0" type="noConversion"/>
  </si>
  <si>
    <t>WT:menthol</t>
    <phoneticPr fontId="0" type="noConversion"/>
  </si>
  <si>
    <t>Ave</t>
  </si>
  <si>
    <t>stdev</t>
  </si>
  <si>
    <t>N</t>
  </si>
  <si>
    <t>sem</t>
  </si>
  <si>
    <t>SCORE:</t>
  </si>
  <si>
    <t>dock-full-ini_mTRPM8_6NR2_pocketonly_relaxed_0025720</t>
  </si>
  <si>
    <t>842A</t>
  </si>
  <si>
    <t>ARG</t>
  </si>
  <si>
    <t>1X</t>
  </si>
  <si>
    <t>X00</t>
  </si>
  <si>
    <t>dock-full-ini_mTRPM8_6NR2_pocketonly_relaxed_0063231</t>
  </si>
  <si>
    <t>dock-full-ini_mTRPM8_6NR2_pocketonly_relaxed_0148310</t>
  </si>
  <si>
    <t>dock-full-ini_mTRPM8_6NR2_pocketonly_relaxed_0190010</t>
  </si>
  <si>
    <t>dock-full-ini_mTRPM8_6NR2_pocketonly_relaxed_0237674</t>
  </si>
  <si>
    <t>dock-full-ini_mTRPM8_6NR2_pocketonly_relaxed_0262677</t>
  </si>
  <si>
    <t>dock-full-ini_mTRPM8_6NR2_pocketonly_relaxed_0293248</t>
  </si>
  <si>
    <t>dock-full-ini_mTRPM8_6NR2_pocketonly_relaxed_0374113</t>
  </si>
  <si>
    <t>dock-full-ini_mTRPM8_6NR2_pocketonly_relaxed_0430158</t>
  </si>
  <si>
    <t>dock-full-ini_mTRPM8_6NR2_pocketonly_relaxed_0506963</t>
  </si>
  <si>
    <t>Hydrogen bond</t>
  </si>
  <si>
    <t>pose_id</t>
  </si>
  <si>
    <t>resi1</t>
  </si>
  <si>
    <t>pdbid1</t>
  </si>
  <si>
    <t>restype1</t>
  </si>
  <si>
    <t>resi2</t>
  </si>
  <si>
    <t>pdbid2</t>
  </si>
  <si>
    <t>restype2</t>
  </si>
  <si>
    <t>fa_atr</t>
  </si>
  <si>
    <t>fa_rep</t>
  </si>
  <si>
    <t>VDW</t>
  </si>
  <si>
    <t>745A</t>
  </si>
  <si>
    <t>TYR</t>
  </si>
  <si>
    <t>748A</t>
  </si>
  <si>
    <t>PHE</t>
  </si>
  <si>
    <t>749A</t>
  </si>
  <si>
    <t>LEU</t>
  </si>
  <si>
    <t>778A</t>
  </si>
  <si>
    <t>802A</t>
  </si>
  <si>
    <t>ASP</t>
  </si>
  <si>
    <t>805A</t>
  </si>
  <si>
    <t>GLY</t>
  </si>
  <si>
    <t>806A</t>
  </si>
  <si>
    <t>838A</t>
  </si>
  <si>
    <t>ILE</t>
  </si>
  <si>
    <t>839A</t>
  </si>
  <si>
    <t>840A</t>
  </si>
  <si>
    <t>THR</t>
  </si>
  <si>
    <t>843A</t>
  </si>
  <si>
    <t>844A</t>
  </si>
  <si>
    <t>846A</t>
  </si>
  <si>
    <t>VDW interactions</t>
  </si>
  <si>
    <t>ave</t>
  </si>
  <si>
    <t>R842K : menthol</t>
    <phoneticPr fontId="1" type="noConversion"/>
  </si>
  <si>
    <t>ave</t>
    <phoneticPr fontId="1" type="noConversion"/>
  </si>
  <si>
    <t>WT : menthone</t>
    <phoneticPr fontId="1" type="noConversion"/>
  </si>
  <si>
    <t>R842K : menthone</t>
    <phoneticPr fontId="1" type="noConversion"/>
  </si>
  <si>
    <t>WT:menthol</t>
    <phoneticPr fontId="1" type="noConversion"/>
  </si>
  <si>
    <t>WT_menthol</t>
  </si>
  <si>
    <t>R842K_menthol</t>
  </si>
  <si>
    <t>WT_menthone</t>
  </si>
  <si>
    <t>R842K_menthone</t>
  </si>
  <si>
    <t>Ave (microM)</t>
  </si>
  <si>
    <t>STDEV</t>
  </si>
  <si>
    <t>SEM</t>
  </si>
  <si>
    <t>Coupling Energy (kT)</t>
  </si>
  <si>
    <t>Y745F</t>
  </si>
  <si>
    <t xml:space="preserve">L797A </t>
    <phoneticPr fontId="1" type="noConversion"/>
  </si>
  <si>
    <t xml:space="preserve">W798A </t>
  </si>
  <si>
    <t xml:space="preserve">D802I </t>
  </si>
  <si>
    <t xml:space="preserve">D802L </t>
    <phoneticPr fontId="1" type="noConversion"/>
  </si>
  <si>
    <t xml:space="preserve">D802S </t>
  </si>
  <si>
    <t xml:space="preserve">R842K </t>
    <phoneticPr fontId="1" type="noConversion"/>
  </si>
  <si>
    <t xml:space="preserve">Y1005F </t>
    <phoneticPr fontId="1" type="noConversion"/>
  </si>
  <si>
    <t>Ave</t>
    <phoneticPr fontId="2" type="noConversion"/>
  </si>
  <si>
    <t>SEM</t>
    <phoneticPr fontId="2" type="noConversion"/>
  </si>
  <si>
    <t>Omega(X1/X2)</t>
    <phoneticPr fontId="2" type="noConversion"/>
  </si>
  <si>
    <t>Ratio</t>
    <phoneticPr fontId="2" type="noConversion"/>
  </si>
  <si>
    <t>X1</t>
    <phoneticPr fontId="2" type="noConversion"/>
  </si>
  <si>
    <t>X2</t>
    <phoneticPr fontId="2" type="noConversion"/>
  </si>
  <si>
    <t>X2</t>
  </si>
  <si>
    <t>Menthol</t>
  </si>
  <si>
    <t xml:space="preserve">WT </t>
  </si>
  <si>
    <t>Menthone</t>
  </si>
  <si>
    <t>3</t>
    <phoneticPr fontId="1" type="noConversion"/>
  </si>
  <si>
    <t>sem</t>
    <phoneticPr fontId="1" type="noConversion"/>
  </si>
  <si>
    <t>WT : 3-Methylcyclohexanol</t>
    <phoneticPr fontId="1" type="noConversion"/>
  </si>
  <si>
    <t>I846V : 3-Methylcyclohexanol</t>
    <phoneticPr fontId="1" type="noConversion"/>
  </si>
  <si>
    <t>I846V : menthol</t>
    <phoneticPr fontId="1" type="noConversion"/>
  </si>
  <si>
    <t>I846V_menthol</t>
  </si>
  <si>
    <t>WT_3-methylcyclohexanol</t>
  </si>
  <si>
    <t>I846V_3-methylcyclohexanol</t>
  </si>
  <si>
    <t>L843A</t>
  </si>
  <si>
    <t>V775A</t>
  </si>
  <si>
    <t>L843I</t>
  </si>
  <si>
    <t>L843V</t>
  </si>
  <si>
    <t>I846V</t>
  </si>
  <si>
    <t>F839A</t>
  </si>
  <si>
    <t>3-menthylcyclohexanol</t>
  </si>
  <si>
    <t>WT : isopulegol</t>
  </si>
  <si>
    <t>ave</t>
    <phoneticPr fontId="4" type="noConversion"/>
  </si>
  <si>
    <t>I846V : isopulegol</t>
  </si>
  <si>
    <t>WT_isopulegol</t>
  </si>
  <si>
    <t>I846V_isopulegol</t>
  </si>
  <si>
    <t>kT</t>
    <phoneticPr fontId="3" type="noConversion"/>
  </si>
  <si>
    <t>Omega(X1/X2)</t>
    <phoneticPr fontId="3" type="noConversion"/>
  </si>
  <si>
    <t>Ave</t>
    <phoneticPr fontId="3" type="noConversion"/>
  </si>
  <si>
    <t>SEM</t>
    <phoneticPr fontId="3" type="noConversion"/>
  </si>
  <si>
    <t>RT</t>
    <phoneticPr fontId="3" type="noConversion"/>
  </si>
  <si>
    <t>Energy</t>
    <phoneticPr fontId="3" type="noConversion"/>
  </si>
  <si>
    <t>R(kcal/K/mol)</t>
    <phoneticPr fontId="3" type="noConversion"/>
  </si>
  <si>
    <t>T</t>
    <phoneticPr fontId="3" type="noConversion"/>
  </si>
  <si>
    <t>1.5 kT</t>
    <phoneticPr fontId="3" type="noConversion"/>
  </si>
  <si>
    <t>Ratio</t>
    <phoneticPr fontId="3" type="noConversion"/>
  </si>
  <si>
    <t>X1</t>
    <phoneticPr fontId="3" type="noConversion"/>
  </si>
  <si>
    <t>X2</t>
    <phoneticPr fontId="3" type="noConversion"/>
  </si>
  <si>
    <t>X3</t>
  </si>
  <si>
    <t>异勒薄醇</t>
    <phoneticPr fontId="3" type="noConversion"/>
  </si>
  <si>
    <t>ANAP incorporation site</t>
  </si>
  <si>
    <t>Emission Peak at Resting state(nm)</t>
  </si>
  <si>
    <t>Emission Peak at menthol activated state(nm)</t>
  </si>
  <si>
    <t>Shifts in emission (nm)</t>
  </si>
  <si>
    <t>Shifts_ave</t>
  </si>
  <si>
    <t>P734</t>
  </si>
  <si>
    <t>L774</t>
  </si>
  <si>
    <t>Y787</t>
  </si>
  <si>
    <t>N789</t>
  </si>
  <si>
    <t>V791</t>
  </si>
  <si>
    <t>T795</t>
  </si>
  <si>
    <t>Y808</t>
  </si>
  <si>
    <t>L817</t>
  </si>
  <si>
    <t>S819</t>
  </si>
  <si>
    <t>S820</t>
  </si>
  <si>
    <t>N821</t>
  </si>
  <si>
    <t>S823</t>
  </si>
  <si>
    <t>S824</t>
  </si>
  <si>
    <t>F847</t>
    <phoneticPr fontId="1" type="noConversion"/>
  </si>
  <si>
    <t>N852</t>
  </si>
  <si>
    <t>L864</t>
  </si>
  <si>
    <t>I865</t>
  </si>
  <si>
    <t>F872</t>
  </si>
  <si>
    <t>A875</t>
  </si>
  <si>
    <t>V876</t>
  </si>
  <si>
    <t>Q894</t>
  </si>
  <si>
    <t>W896</t>
  </si>
  <si>
    <t>W898</t>
  </si>
  <si>
    <t>D920</t>
  </si>
  <si>
    <t>S921</t>
  </si>
  <si>
    <t>T922</t>
  </si>
  <si>
    <t>Y924</t>
  </si>
  <si>
    <t>L939</t>
  </si>
  <si>
    <t>L943</t>
  </si>
  <si>
    <t>D944</t>
  </si>
  <si>
    <t>N947</t>
  </si>
  <si>
    <t>P952</t>
  </si>
  <si>
    <t>W954</t>
  </si>
  <si>
    <t>P958</t>
  </si>
  <si>
    <t>I962</t>
  </si>
  <si>
    <t>S966</t>
  </si>
  <si>
    <t>Y999</t>
    <phoneticPr fontId="1" type="noConversion"/>
  </si>
  <si>
    <t>Q1003</t>
    <phoneticPr fontId="1" type="noConversion"/>
  </si>
  <si>
    <t>C1006</t>
    <phoneticPr fontId="1" type="noConversion"/>
  </si>
  <si>
    <t>site</t>
    <phoneticPr fontId="1" type="noConversion"/>
  </si>
  <si>
    <t>phi from single-channel recording</t>
    <phoneticPr fontId="1" type="noConversion"/>
  </si>
  <si>
    <t>fprogress from iENM</t>
    <phoneticPr fontId="1" type="noConversion"/>
  </si>
  <si>
    <t>subunit A</t>
  </si>
  <si>
    <t>subunit B</t>
  </si>
  <si>
    <t>subunit C</t>
  </si>
  <si>
    <t>subunit D</t>
  </si>
  <si>
    <t>SASA in closed state (A^2)</t>
  </si>
  <si>
    <t>SASA in open state (A^2)</t>
  </si>
  <si>
    <t>change in SASA (A^2)</t>
  </si>
  <si>
    <t>V791</t>
    <phoneticPr fontId="3" type="noConversion"/>
  </si>
  <si>
    <t>N=4</t>
  </si>
  <si>
    <t>Mutants</t>
  </si>
  <si>
    <t>Shifts in ANAP emission</t>
  </si>
  <si>
    <t>Voltage (V)</t>
  </si>
  <si>
    <t>Open model</t>
  </si>
  <si>
    <t>Closed model</t>
  </si>
  <si>
    <t>current (A)</t>
  </si>
  <si>
    <t>Conductance</t>
  </si>
  <si>
    <t>pS</t>
  </si>
  <si>
    <t>460 pS/M</t>
  </si>
  <si>
    <t>0.13 M</t>
  </si>
  <si>
    <t>260 pS/M</t>
  </si>
  <si>
    <t>current</t>
  </si>
  <si>
    <t>20190628_840D</t>
    <phoneticPr fontId="1" type="noConversion"/>
  </si>
  <si>
    <t xml:space="preserve">occupancy </t>
    <phoneticPr fontId="1" type="noConversion"/>
  </si>
  <si>
    <t xml:space="preserve"> lifetime(ms)</t>
  </si>
  <si>
    <t>rates</t>
    <phoneticPr fontId="1" type="noConversion"/>
  </si>
  <si>
    <t>log(rates)</t>
    <phoneticPr fontId="1" type="noConversion"/>
  </si>
  <si>
    <t>log(rates)</t>
  </si>
  <si>
    <t>Keq</t>
    <phoneticPr fontId="1" type="noConversion"/>
  </si>
  <si>
    <t>logKeq</t>
    <phoneticPr fontId="1" type="noConversion"/>
  </si>
  <si>
    <t>logKeqave</t>
    <phoneticPr fontId="1" type="noConversion"/>
  </si>
  <si>
    <t>Keqsem</t>
    <phoneticPr fontId="1" type="noConversion"/>
  </si>
  <si>
    <t>ratesave</t>
    <phoneticPr fontId="1" type="noConversion"/>
  </si>
  <si>
    <t>ratessem</t>
    <phoneticPr fontId="1" type="noConversion"/>
  </si>
  <si>
    <t>1S(3)-840D-500um-1</t>
    <phoneticPr fontId="1" type="noConversion"/>
  </si>
  <si>
    <t>forward</t>
    <phoneticPr fontId="1" type="noConversion"/>
  </si>
  <si>
    <t>backward</t>
    <phoneticPr fontId="1" type="noConversion"/>
  </si>
  <si>
    <t>1S(3)-840D-500um-3</t>
    <phoneticPr fontId="1" type="noConversion"/>
  </si>
  <si>
    <t>20190725_840D</t>
    <phoneticPr fontId="1" type="noConversion"/>
  </si>
  <si>
    <t>1S-840D-1mM-1_Waves</t>
  </si>
  <si>
    <t>1S-840D-1mM-3_Waves</t>
    <phoneticPr fontId="1" type="noConversion"/>
  </si>
  <si>
    <t>20190701_840N</t>
  </si>
  <si>
    <t>1S(4)-840N-1mM-1</t>
    <phoneticPr fontId="1" type="noConversion"/>
  </si>
  <si>
    <t>1S(4)-840N-1mM-5</t>
    <phoneticPr fontId="1" type="noConversion"/>
  </si>
  <si>
    <t>20190726_840N</t>
  </si>
  <si>
    <t>1S-840N-1mM-2_Waves</t>
    <phoneticPr fontId="1" type="noConversion"/>
  </si>
  <si>
    <t>2S-840N-1mM-1_Waves</t>
  </si>
  <si>
    <t>1S-840N-5mM-1_Waves</t>
    <phoneticPr fontId="1" type="noConversion"/>
  </si>
  <si>
    <t>1S-840N-5mM-2_Waves</t>
    <phoneticPr fontId="1" type="noConversion"/>
  </si>
  <si>
    <t>1S-840N-5mM-3_Waves</t>
    <phoneticPr fontId="1" type="noConversion"/>
  </si>
  <si>
    <t>20190702_840A</t>
  </si>
  <si>
    <t>1S(1)-840A-500um-1_Waves</t>
  </si>
  <si>
    <t>1S(2)-840A-500um-1_Waves</t>
    <phoneticPr fontId="1" type="noConversion"/>
  </si>
  <si>
    <t>1S-AF-500um-1_Waves</t>
  </si>
  <si>
    <t>1S-AF-500um-2_Waves</t>
    <phoneticPr fontId="1" type="noConversion"/>
  </si>
  <si>
    <t>1S-AF-500um-3_Waves</t>
    <phoneticPr fontId="1" type="noConversion"/>
  </si>
  <si>
    <t>2S(1)-AF-1mM-1_Waves</t>
  </si>
  <si>
    <t>Residue 840</t>
  </si>
  <si>
    <t>20190626_910V</t>
    <phoneticPr fontId="1" type="noConversion"/>
  </si>
  <si>
    <t>1S-910V-1mM-1_Waves</t>
  </si>
  <si>
    <t>1S-910V-1mM-2_Waves</t>
    <phoneticPr fontId="1" type="noConversion"/>
  </si>
  <si>
    <t>1S-910V-1mM-3_Waves</t>
    <phoneticPr fontId="1" type="noConversion"/>
  </si>
  <si>
    <t>1S-910V-500um-1_Waves</t>
    <phoneticPr fontId="1" type="noConversion"/>
  </si>
  <si>
    <t>20190627_910G</t>
    <phoneticPr fontId="1" type="noConversion"/>
  </si>
  <si>
    <t>1S(1)__910G_200u</t>
    <phoneticPr fontId="1" type="noConversion"/>
  </si>
  <si>
    <t>1S(1)__910G_500u</t>
    <phoneticPr fontId="1" type="noConversion"/>
  </si>
  <si>
    <t>1S(2)__910G_200u</t>
    <phoneticPr fontId="1" type="noConversion"/>
  </si>
  <si>
    <t>1S(2)__910G_500u</t>
    <phoneticPr fontId="1" type="noConversion"/>
  </si>
  <si>
    <t>2S(2)__910G_1mM-3</t>
    <phoneticPr fontId="1" type="noConversion"/>
  </si>
  <si>
    <t>20190709_910T</t>
  </si>
  <si>
    <t>1S(1)-910T_1mM-1_Waves</t>
  </si>
  <si>
    <t>1S(1)-910T_1mM-3_Waves</t>
    <phoneticPr fontId="1" type="noConversion"/>
  </si>
  <si>
    <t>1S(2)-910T_1mM-1_Waves</t>
  </si>
  <si>
    <t>2S(2)-910T-1mM-2_Waves</t>
    <phoneticPr fontId="1" type="noConversion"/>
  </si>
  <si>
    <t>2S(2)-910T-1mM-3_Waves</t>
    <phoneticPr fontId="1" type="noConversion"/>
  </si>
  <si>
    <t>2S(3)-910T-5mM-1_Waves</t>
    <phoneticPr fontId="1" type="noConversion"/>
  </si>
  <si>
    <t>20190714_910I</t>
  </si>
  <si>
    <t>1S-910I-1mM-1_Waves</t>
  </si>
  <si>
    <t>1S-910I-1mM-2_Waves</t>
    <phoneticPr fontId="1" type="noConversion"/>
  </si>
  <si>
    <t>1S-910I-1mM-3_Waves</t>
    <phoneticPr fontId="1" type="noConversion"/>
  </si>
  <si>
    <t>Residue 910</t>
  </si>
  <si>
    <t>201900902_972I</t>
    <phoneticPr fontId="1" type="noConversion"/>
  </si>
  <si>
    <t>logratesave</t>
    <phoneticPr fontId="1" type="noConversion"/>
  </si>
  <si>
    <t>1S-972I-1</t>
    <phoneticPr fontId="1" type="noConversion"/>
  </si>
  <si>
    <t>1S-972I-2</t>
    <phoneticPr fontId="1" type="noConversion"/>
  </si>
  <si>
    <t>1S-972I-3</t>
    <phoneticPr fontId="1" type="noConversion"/>
  </si>
  <si>
    <t>201900903_972I</t>
    <phoneticPr fontId="1" type="noConversion"/>
  </si>
  <si>
    <t>201900904_972L</t>
    <phoneticPr fontId="1" type="noConversion"/>
  </si>
  <si>
    <t>1S-972L-3</t>
    <phoneticPr fontId="1" type="noConversion"/>
  </si>
  <si>
    <t>1S-972L-4</t>
    <phoneticPr fontId="1" type="noConversion"/>
  </si>
  <si>
    <t>1S-972L-5</t>
    <phoneticPr fontId="1" type="noConversion"/>
  </si>
  <si>
    <t>2S-972L-1</t>
    <phoneticPr fontId="1" type="noConversion"/>
  </si>
  <si>
    <t>2S-972L-2</t>
    <phoneticPr fontId="1" type="noConversion"/>
  </si>
  <si>
    <t>2S-972L-3</t>
    <phoneticPr fontId="1" type="noConversion"/>
  </si>
  <si>
    <t>3S-972L-1</t>
    <phoneticPr fontId="1" type="noConversion"/>
  </si>
  <si>
    <t>3S-972L-2</t>
    <phoneticPr fontId="1" type="noConversion"/>
  </si>
  <si>
    <t>3S-972L-3</t>
    <phoneticPr fontId="1" type="noConversion"/>
  </si>
  <si>
    <t>logKeqave</t>
  </si>
  <si>
    <t>Keqsem</t>
  </si>
  <si>
    <t>ratessem</t>
  </si>
  <si>
    <t>972I</t>
    <phoneticPr fontId="1" type="noConversion"/>
  </si>
  <si>
    <t>972L</t>
    <phoneticPr fontId="1" type="noConversion"/>
  </si>
  <si>
    <t>Residue 972</t>
  </si>
  <si>
    <t>201900903_916F</t>
    <phoneticPr fontId="1" type="noConversion"/>
  </si>
  <si>
    <t>1S-916F-1</t>
    <phoneticPr fontId="1" type="noConversion"/>
  </si>
  <si>
    <t>1S-916F-5</t>
    <phoneticPr fontId="1" type="noConversion"/>
  </si>
  <si>
    <t>1S-916F-8</t>
    <phoneticPr fontId="1" type="noConversion"/>
  </si>
  <si>
    <t>201900905_916F</t>
    <phoneticPr fontId="1" type="noConversion"/>
  </si>
  <si>
    <t>1S-916F-2</t>
    <phoneticPr fontId="1" type="noConversion"/>
  </si>
  <si>
    <t>3S-916F-2</t>
    <phoneticPr fontId="1" type="noConversion"/>
  </si>
  <si>
    <t>201900902_916F</t>
    <phoneticPr fontId="1" type="noConversion"/>
  </si>
  <si>
    <t>Residue 916</t>
  </si>
  <si>
    <t>972V</t>
  </si>
  <si>
    <t>916P</t>
  </si>
  <si>
    <t>910A</t>
  </si>
  <si>
    <t>840T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</si>
</sst>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_ "/>
    <numFmt numFmtId="166" formatCode="0.00_);[Red]\(0.00\)"/>
    <numFmt numFmtId="167" formatCode="0.000_ "/>
    <numFmt numFmtId="168" formatCode="0.00000000_);[Red]\(0.00000000\)"/>
    <numFmt numFmtId="169" formatCode="0.0000_ "/>
  </numFmts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b/>
      <sz val="12"/>
      <name val="Calibri"/>
      <family val="2"/>
      <scheme val="minor"/>
    </font>
    <font>
      <b/>
      <sz val="11"/>
      <name val="Calibri"/>
      <family val="3"/>
      <charset val="134"/>
      <scheme val="minor"/>
    </font>
    <font>
      <b/>
      <sz val="12"/>
      <name val="Times New Roman"/>
      <family val="1"/>
    </font>
    <font>
      <sz val="11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Calibri"/>
      <family val="3"/>
      <charset val="134"/>
      <scheme val="minor"/>
    </font>
    <font>
      <sz val="11"/>
      <color rgb="FF191F25"/>
      <name val="Segoe UI"/>
      <family val="2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2" borderId="0" xfId="0" applyFill="1"/>
    <xf numFmtId="0" fontId="6" fillId="0" borderId="0" xfId="0" applyFont="1"/>
    <xf numFmtId="0" fontId="0" fillId="0" borderId="0" xfId="0" applyAlignment="1">
      <alignment horizontal="center"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0" fillId="3" borderId="1" xfId="0" applyFont="1" applyFill="1" applyBorder="1"/>
    <xf numFmtId="165" fontId="9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3" fillId="4" borderId="1" xfId="0" applyFont="1" applyFill="1" applyBorder="1"/>
    <xf numFmtId="165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166" fontId="12" fillId="0" borderId="0" xfId="0" applyNumberFormat="1" applyFont="1" applyAlignment="1">
      <alignment vertical="center"/>
    </xf>
    <xf numFmtId="166" fontId="13" fillId="4" borderId="1" xfId="0" applyNumberFormat="1" applyFont="1" applyFill="1" applyBorder="1"/>
    <xf numFmtId="167" fontId="0" fillId="0" borderId="0" xfId="0" applyNumberFormat="1" applyAlignment="1">
      <alignment vertical="center"/>
    </xf>
    <xf numFmtId="166" fontId="14" fillId="4" borderId="0" xfId="1" applyNumberFormat="1" applyFont="1" applyFill="1"/>
    <xf numFmtId="166" fontId="7" fillId="0" borderId="0" xfId="1" applyNumberFormat="1" applyFont="1"/>
    <xf numFmtId="166" fontId="7" fillId="4" borderId="0" xfId="1" applyNumberFormat="1" applyFont="1" applyFill="1"/>
    <xf numFmtId="168" fontId="7" fillId="4" borderId="0" xfId="1" applyNumberFormat="1" applyFont="1" applyFill="1"/>
    <xf numFmtId="49" fontId="0" fillId="0" borderId="0" xfId="0" applyNumberFormat="1" applyAlignment="1">
      <alignment vertical="center"/>
    </xf>
    <xf numFmtId="0" fontId="12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165" fontId="12" fillId="3" borderId="0" xfId="0" applyNumberFormat="1" applyFont="1" applyFill="1" applyAlignment="1">
      <alignment vertical="center"/>
    </xf>
    <xf numFmtId="166" fontId="6" fillId="0" borderId="0" xfId="0" applyNumberFormat="1" applyFont="1" applyAlignment="1">
      <alignment vertical="center"/>
    </xf>
    <xf numFmtId="11" fontId="12" fillId="0" borderId="0" xfId="0" applyNumberFormat="1" applyFont="1" applyAlignment="1">
      <alignment vertical="center"/>
    </xf>
    <xf numFmtId="169" fontId="0" fillId="0" borderId="0" xfId="0" applyNumberFormat="1" applyAlignment="1">
      <alignment vertical="center"/>
    </xf>
    <xf numFmtId="0" fontId="15" fillId="0" borderId="0" xfId="0" applyFont="1" applyAlignment="1">
      <alignment vertical="center"/>
    </xf>
    <xf numFmtId="0" fontId="14" fillId="4" borderId="0" xfId="2" applyFont="1" applyFill="1"/>
    <xf numFmtId="11" fontId="7" fillId="0" borderId="0" xfId="2" applyNumberFormat="1" applyFont="1"/>
    <xf numFmtId="168" fontId="7" fillId="4" borderId="0" xfId="2" applyNumberFormat="1" applyFont="1" applyFill="1"/>
    <xf numFmtId="0" fontId="7" fillId="0" borderId="0" xfId="2" applyFont="1"/>
    <xf numFmtId="0" fontId="5" fillId="0" borderId="0" xfId="0" applyFont="1"/>
    <xf numFmtId="2" fontId="0" fillId="0" borderId="0" xfId="0" applyNumberFormat="1"/>
    <xf numFmtId="0" fontId="16" fillId="0" borderId="0" xfId="0" applyFont="1"/>
    <xf numFmtId="0" fontId="17" fillId="0" borderId="0" xfId="0" applyFont="1"/>
    <xf numFmtId="0" fontId="14" fillId="0" borderId="0" xfId="0" applyFont="1"/>
    <xf numFmtId="165" fontId="14" fillId="0" borderId="0" xfId="0" applyNumberFormat="1" applyFont="1"/>
    <xf numFmtId="165" fontId="0" fillId="0" borderId="0" xfId="0" applyNumberFormat="1"/>
    <xf numFmtId="165" fontId="6" fillId="0" borderId="0" xfId="0" applyNumberFormat="1" applyFont="1"/>
    <xf numFmtId="165" fontId="16" fillId="0" borderId="0" xfId="0" applyNumberFormat="1" applyFont="1"/>
    <xf numFmtId="11" fontId="0" fillId="0" borderId="0" xfId="0" applyNumberFormat="1"/>
    <xf numFmtId="0" fontId="0" fillId="5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3">
    <cellStyle name="Normal" xfId="0" builtinId="0"/>
    <cellStyle name="常规 2" xfId="1" xr:uid="{07C7C5C4-7914-4C37-949A-63C3AF1E7707}"/>
    <cellStyle name="常规 2 2" xfId="2" xr:uid="{66B9FD47-8F13-4C54-8FAC-4217C8D74E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workbookViewId="0">
      <selection activeCell="A14" sqref="A14"/>
    </sheetView>
  </sheetViews>
  <sheetFormatPr defaultRowHeight="15"/>
  <cols>
    <col min="1" max="1" width="30.5703125" bestFit="1" customWidth="1"/>
    <col min="2" max="2" width="22.28515625" bestFit="1" customWidth="1"/>
  </cols>
  <sheetData>
    <row r="1" spans="1:7">
      <c r="A1" s="1"/>
      <c r="B1" s="2" t="s">
        <v>0</v>
      </c>
      <c r="C1" s="1">
        <v>1</v>
      </c>
      <c r="D1" s="1">
        <v>2</v>
      </c>
      <c r="E1" s="1">
        <v>3</v>
      </c>
      <c r="F1" s="1" t="s">
        <v>1</v>
      </c>
      <c r="G1" s="1" t="s">
        <v>2</v>
      </c>
    </row>
    <row r="2" spans="1:7">
      <c r="A2" s="48" t="s">
        <v>3</v>
      </c>
      <c r="B2" s="1">
        <v>1</v>
      </c>
      <c r="C2" s="3">
        <v>2.4526200000000001E-2</v>
      </c>
      <c r="D2" s="3"/>
      <c r="E2" s="3"/>
      <c r="F2" s="3">
        <f t="shared" ref="F2:F7" si="0">AVERAGE(C2:E2)</f>
        <v>2.4526200000000001E-2</v>
      </c>
      <c r="G2" s="3"/>
    </row>
    <row r="3" spans="1:7">
      <c r="A3" s="49"/>
      <c r="B3" s="1">
        <v>10</v>
      </c>
      <c r="C3" s="3">
        <v>2.0716436657310999E-2</v>
      </c>
      <c r="D3" s="3">
        <v>2.908842297174111E-2</v>
      </c>
      <c r="E3" s="3"/>
      <c r="F3" s="3">
        <f t="shared" si="0"/>
        <v>2.4902429814526054E-2</v>
      </c>
      <c r="G3" s="4">
        <f>STDEV(C3:E3)/SQRT(2)</f>
        <v>4.1859931572150602E-3</v>
      </c>
    </row>
    <row r="4" spans="1:7">
      <c r="A4" s="49"/>
      <c r="B4" s="1">
        <v>20</v>
      </c>
      <c r="C4" s="3">
        <v>3.41160160956566E-2</v>
      </c>
      <c r="D4" s="3">
        <v>7.5869644484958976E-2</v>
      </c>
      <c r="E4" s="3">
        <v>1.9003051643192499E-2</v>
      </c>
      <c r="F4" s="3">
        <f t="shared" si="0"/>
        <v>4.2996237407936018E-2</v>
      </c>
      <c r="G4" s="4">
        <f>STDEV(C4:E4)/SQRT(3)</f>
        <v>1.700584304755387E-2</v>
      </c>
    </row>
    <row r="5" spans="1:7">
      <c r="A5" s="49"/>
      <c r="B5" s="1">
        <v>30</v>
      </c>
      <c r="C5" s="3">
        <v>0.14351329514642899</v>
      </c>
      <c r="D5" s="3">
        <v>9.6690975387420233E-2</v>
      </c>
      <c r="E5" s="3">
        <v>2.907511737089202E-2</v>
      </c>
      <c r="F5" s="3">
        <f t="shared" si="0"/>
        <v>8.9759795968247083E-2</v>
      </c>
      <c r="G5" s="4">
        <f t="shared" ref="G5:G8" si="1">STDEV(C5:E5)/SQRT(3)</f>
        <v>3.3216738096186423E-2</v>
      </c>
    </row>
    <row r="6" spans="1:7">
      <c r="A6" s="49"/>
      <c r="B6" s="1">
        <v>100</v>
      </c>
      <c r="C6" s="3">
        <v>0.425636902168256</v>
      </c>
      <c r="D6" s="3">
        <v>0.45319963536918861</v>
      </c>
      <c r="E6" s="3">
        <v>0.40025821596244099</v>
      </c>
      <c r="F6" s="3">
        <f t="shared" si="0"/>
        <v>0.42636491783329517</v>
      </c>
      <c r="G6" s="4">
        <f t="shared" si="1"/>
        <v>1.5287205732318506E-2</v>
      </c>
    </row>
    <row r="7" spans="1:7">
      <c r="A7" s="49"/>
      <c r="B7" s="1">
        <v>500</v>
      </c>
      <c r="C7" s="3">
        <v>0.79603975224967005</v>
      </c>
      <c r="D7" s="3">
        <v>0.73021877848678207</v>
      </c>
      <c r="E7" s="3">
        <v>0.75483568075117369</v>
      </c>
      <c r="F7" s="3">
        <f t="shared" si="0"/>
        <v>0.76036473716254183</v>
      </c>
      <c r="G7" s="4">
        <f t="shared" si="1"/>
        <v>1.9200937436956615E-2</v>
      </c>
    </row>
    <row r="8" spans="1:7">
      <c r="A8" s="49"/>
      <c r="B8" s="1">
        <v>1000</v>
      </c>
      <c r="C8" s="3">
        <v>0.84687918202169499</v>
      </c>
      <c r="D8" s="3">
        <v>0.76924339106654505</v>
      </c>
      <c r="E8" s="3">
        <v>0.78821596244131464</v>
      </c>
      <c r="F8" s="3">
        <f>AVERAGE(C8:E8)</f>
        <v>0.80144617850985156</v>
      </c>
      <c r="G8" s="4">
        <f t="shared" si="1"/>
        <v>2.3367413009167736E-2</v>
      </c>
    </row>
  </sheetData>
  <mergeCells count="1">
    <mergeCell ref="A2:A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59985-A0F9-4E1F-85CC-E682E0AD747B}">
  <dimension ref="A1:M22"/>
  <sheetViews>
    <sheetView workbookViewId="0">
      <selection sqref="A1:XFD1048576"/>
    </sheetView>
  </sheetViews>
  <sheetFormatPr defaultRowHeight="15"/>
  <cols>
    <col min="1" max="1" width="21.5703125" style="1" bestFit="1" customWidth="1"/>
    <col min="2" max="2" width="16.5703125" style="1" bestFit="1" customWidth="1"/>
    <col min="3" max="3" width="12.85546875" style="1" bestFit="1" customWidth="1"/>
    <col min="4" max="4" width="20.42578125" style="1" customWidth="1"/>
    <col min="5" max="5" width="16" style="1" customWidth="1"/>
    <col min="6" max="7" width="13.42578125" style="1" bestFit="1" customWidth="1"/>
    <col min="8" max="9" width="14.42578125" style="1" bestFit="1" customWidth="1"/>
    <col min="10" max="13" width="12.7109375" style="1" bestFit="1" customWidth="1"/>
    <col min="14" max="15" width="9.5703125" style="1" bestFit="1" customWidth="1"/>
    <col min="16" max="16384" width="9.140625" style="1"/>
  </cols>
  <sheetData>
    <row r="1" spans="1:13" ht="15.75">
      <c r="A1" s="8" t="s">
        <v>68</v>
      </c>
      <c r="B1" s="26"/>
      <c r="C1" s="27" t="s">
        <v>69</v>
      </c>
      <c r="D1" s="27" t="s">
        <v>95</v>
      </c>
      <c r="E1" s="27" t="s">
        <v>96</v>
      </c>
      <c r="F1" s="27" t="s">
        <v>97</v>
      </c>
      <c r="G1" s="27" t="s">
        <v>98</v>
      </c>
      <c r="H1" s="27" t="s">
        <v>99</v>
      </c>
      <c r="I1" s="27" t="s">
        <v>100</v>
      </c>
    </row>
    <row r="2" spans="1:13">
      <c r="A2" s="27"/>
      <c r="B2" s="26" t="s">
        <v>77</v>
      </c>
      <c r="C2" s="28">
        <f t="shared" ref="C2:I2" si="0">ABS(LN(C6))</f>
        <v>1.2904508270510551</v>
      </c>
      <c r="D2" s="28">
        <f t="shared" si="0"/>
        <v>1.9635479886345804</v>
      </c>
      <c r="E2" s="28">
        <f t="shared" si="0"/>
        <v>0.85518057400782954</v>
      </c>
      <c r="F2" s="28">
        <f t="shared" si="0"/>
        <v>1.5777346622196489</v>
      </c>
      <c r="G2" s="28">
        <f t="shared" si="0"/>
        <v>0.23922753852856712</v>
      </c>
      <c r="H2" s="28">
        <f t="shared" si="0"/>
        <v>4.2143759865338923</v>
      </c>
      <c r="I2" s="28">
        <f t="shared" si="0"/>
        <v>1.4918486136903348</v>
      </c>
    </row>
    <row r="3" spans="1:13">
      <c r="A3" s="27"/>
      <c r="B3" s="26" t="s">
        <v>78</v>
      </c>
      <c r="C3" s="28">
        <f t="shared" ref="C3:I3" si="1">LN(1+C7^2/C6/C6)</f>
        <v>0.33415197006726993</v>
      </c>
      <c r="D3" s="28">
        <f t="shared" si="1"/>
        <v>0.64799801266190149</v>
      </c>
      <c r="E3" s="28">
        <f t="shared" si="1"/>
        <v>0.26000254287039337</v>
      </c>
      <c r="F3" s="28">
        <f t="shared" si="1"/>
        <v>0.27899702950602839</v>
      </c>
      <c r="G3" s="28">
        <f t="shared" si="1"/>
        <v>0.27183307880223906</v>
      </c>
      <c r="H3" s="28">
        <f t="shared" si="1"/>
        <v>0.39581754915151995</v>
      </c>
      <c r="I3" s="28">
        <f t="shared" si="1"/>
        <v>0.32903753205529135</v>
      </c>
    </row>
    <row r="5" spans="1:13">
      <c r="B5" s="13" t="s">
        <v>79</v>
      </c>
      <c r="C5" s="1" t="s">
        <v>69</v>
      </c>
      <c r="D5" s="1" t="s">
        <v>95</v>
      </c>
      <c r="E5" s="1" t="s">
        <v>96</v>
      </c>
      <c r="F5" s="1" t="s">
        <v>97</v>
      </c>
      <c r="G5" s="1" t="s">
        <v>98</v>
      </c>
      <c r="H5" s="1" t="s">
        <v>99</v>
      </c>
      <c r="I5" s="1" t="s">
        <v>100</v>
      </c>
    </row>
    <row r="6" spans="1:13">
      <c r="B6" s="13" t="s">
        <v>77</v>
      </c>
      <c r="C6" s="15">
        <f>$B$10/C10</f>
        <v>0.27514671154387638</v>
      </c>
      <c r="D6" s="15">
        <f t="shared" ref="D6:G6" si="2">$B$10/D10</f>
        <v>0.14035954237556966</v>
      </c>
      <c r="E6" s="15">
        <f t="shared" si="2"/>
        <v>0.42520640292517914</v>
      </c>
      <c r="F6" s="15">
        <f t="shared" si="2"/>
        <v>4.84397014423753</v>
      </c>
      <c r="G6" s="15">
        <f t="shared" si="2"/>
        <v>1.2702675385096522</v>
      </c>
      <c r="H6" s="15">
        <f>$B$10/H10</f>
        <v>67.651936976921064</v>
      </c>
      <c r="I6" s="15">
        <f>$B$10/I10</f>
        <v>4.4453055808036694</v>
      </c>
      <c r="J6" s="15"/>
      <c r="K6" s="15"/>
      <c r="L6" s="15"/>
      <c r="M6" s="15"/>
    </row>
    <row r="7" spans="1:13">
      <c r="B7" s="13" t="s">
        <v>78</v>
      </c>
      <c r="C7" s="15">
        <f>($B$10/C10)*SQRT(($B$11/$B$10)^2+(C11/C10)^2)</f>
        <v>0.17331084738800925</v>
      </c>
      <c r="D7" s="15">
        <f t="shared" ref="D7:H7" si="3">($B$10/D10)*SQRT(($B$11/$B$10)^2+(D11/D10)^2)</f>
        <v>0.13402019625324929</v>
      </c>
      <c r="E7" s="15">
        <f t="shared" si="3"/>
        <v>0.23170174788676529</v>
      </c>
      <c r="F7" s="15">
        <f t="shared" si="3"/>
        <v>2.7478738024379203</v>
      </c>
      <c r="G7" s="15">
        <f t="shared" si="3"/>
        <v>0.70995106245438078</v>
      </c>
      <c r="H7" s="15">
        <f t="shared" si="3"/>
        <v>47.143170813735068</v>
      </c>
      <c r="I7" s="15">
        <f>($B$10/I10)*SQRT(($B$11/$B$10)^2+(I11/I10)^2)</f>
        <v>2.774775305194376</v>
      </c>
      <c r="J7" s="15"/>
      <c r="K7" s="15"/>
      <c r="L7" s="15"/>
      <c r="M7" s="15"/>
    </row>
    <row r="8" spans="1:13">
      <c r="B8" s="13"/>
      <c r="C8" s="16"/>
      <c r="D8" s="16"/>
      <c r="E8" s="16"/>
      <c r="F8" s="16"/>
      <c r="G8" s="16"/>
      <c r="H8" s="16"/>
    </row>
    <row r="9" spans="1:13">
      <c r="A9" s="13" t="s">
        <v>80</v>
      </c>
      <c r="B9" s="1" t="s">
        <v>81</v>
      </c>
      <c r="C9" s="1" t="s">
        <v>82</v>
      </c>
      <c r="D9" s="1" t="s">
        <v>82</v>
      </c>
      <c r="E9" s="1" t="s">
        <v>83</v>
      </c>
      <c r="F9" s="1" t="s">
        <v>83</v>
      </c>
      <c r="G9" s="1" t="s">
        <v>83</v>
      </c>
      <c r="H9" s="1" t="s">
        <v>83</v>
      </c>
      <c r="I9" s="1" t="s">
        <v>83</v>
      </c>
    </row>
    <row r="10" spans="1:13">
      <c r="A10" s="1" t="s">
        <v>77</v>
      </c>
      <c r="B10" s="17">
        <f>B15/B21</f>
        <v>1.5314891046576584</v>
      </c>
      <c r="C10" s="17">
        <f>C15/C21</f>
        <v>5.5660818043738054</v>
      </c>
      <c r="D10" s="17">
        <f t="shared" ref="D10:G10" si="4">D15/D21</f>
        <v>10.911186220312317</v>
      </c>
      <c r="E10" s="17">
        <f t="shared" si="4"/>
        <v>3.6017545693617996</v>
      </c>
      <c r="F10" s="17">
        <f t="shared" si="4"/>
        <v>0.31616402641943286</v>
      </c>
      <c r="G10" s="17">
        <f t="shared" si="4"/>
        <v>1.2056429517631269</v>
      </c>
      <c r="H10" s="17">
        <f>H15/H21</f>
        <v>2.2637771704601958E-2</v>
      </c>
      <c r="I10" s="17">
        <f t="shared" ref="I10" si="5">I15/I21</f>
        <v>0.34451829617094165</v>
      </c>
    </row>
    <row r="11" spans="1:13">
      <c r="A11" s="1" t="s">
        <v>78</v>
      </c>
      <c r="B11" s="17">
        <f>(B15/B21)*SQRT((B16/B15)^2+(B22/B21)^2)</f>
        <v>0.76904194266577297</v>
      </c>
      <c r="C11" s="17">
        <f>(C15/C21)*SQRT((C16/C15)^2+(C22/C21)^2)</f>
        <v>2.1165584690221282</v>
      </c>
      <c r="D11" s="17">
        <f t="shared" ref="D11:I11" si="6">(D15/D21)*SQRT((D16/D15)^2+(D22/D21)^2)</f>
        <v>8.8612811260607103</v>
      </c>
      <c r="E11" s="17">
        <f t="shared" si="6"/>
        <v>0.76214086142787807</v>
      </c>
      <c r="F11" s="17">
        <f t="shared" si="6"/>
        <v>8.34371902305482E-2</v>
      </c>
      <c r="G11" s="17">
        <f t="shared" si="6"/>
        <v>0.29583791442371066</v>
      </c>
      <c r="H11" s="17">
        <f t="shared" si="6"/>
        <v>1.0937594590023966E-2</v>
      </c>
      <c r="I11" s="17">
        <f t="shared" si="6"/>
        <v>0.12773794075963454</v>
      </c>
    </row>
    <row r="12" spans="1:13">
      <c r="B12" s="17"/>
      <c r="C12" s="17"/>
      <c r="D12" s="17"/>
      <c r="E12" s="17"/>
      <c r="F12" s="17"/>
      <c r="G12" s="17"/>
      <c r="H12" s="17"/>
      <c r="I12" s="17"/>
    </row>
    <row r="13" spans="1:13">
      <c r="B13" s="18" t="s">
        <v>84</v>
      </c>
      <c r="C13" s="17"/>
      <c r="D13" s="17"/>
      <c r="E13" s="17"/>
      <c r="F13" s="17"/>
      <c r="G13" s="17"/>
      <c r="H13" s="17"/>
      <c r="I13" s="17"/>
    </row>
    <row r="14" spans="1:13">
      <c r="B14" s="17" t="s">
        <v>85</v>
      </c>
      <c r="C14" s="17" t="s">
        <v>69</v>
      </c>
      <c r="D14" s="17" t="s">
        <v>95</v>
      </c>
      <c r="E14" s="17" t="s">
        <v>96</v>
      </c>
      <c r="F14" s="17" t="s">
        <v>97</v>
      </c>
      <c r="G14" s="17" t="s">
        <v>98</v>
      </c>
      <c r="H14" s="17" t="s">
        <v>99</v>
      </c>
      <c r="I14" s="17" t="s">
        <v>100</v>
      </c>
    </row>
    <row r="15" spans="1:13">
      <c r="A15" s="1" t="s">
        <v>77</v>
      </c>
      <c r="B15" s="17">
        <v>966.16149281895628</v>
      </c>
      <c r="C15" s="17">
        <v>1728.9661627957043</v>
      </c>
      <c r="D15" s="17">
        <v>15484.327902732721</v>
      </c>
      <c r="E15" s="17">
        <v>2483.9762706145525</v>
      </c>
      <c r="F15" s="17">
        <v>302.28990955168342</v>
      </c>
      <c r="G15" s="17">
        <v>1153.4997582840936</v>
      </c>
      <c r="H15" s="17">
        <v>119.81853368495804</v>
      </c>
      <c r="I15" s="17">
        <v>945.49910692400624</v>
      </c>
      <c r="J15" s="20"/>
      <c r="K15" s="20"/>
      <c r="L15" s="20"/>
      <c r="M15" s="20"/>
    </row>
    <row r="16" spans="1:13">
      <c r="A16" s="1" t="s">
        <v>78</v>
      </c>
      <c r="B16" s="17">
        <v>391.25524653484496</v>
      </c>
      <c r="C16" s="17">
        <v>506.5672406505717</v>
      </c>
      <c r="D16" s="17">
        <v>11019.785118055888</v>
      </c>
      <c r="E16" s="17">
        <v>203.21415564814649</v>
      </c>
      <c r="F16" s="17">
        <v>72.660348946073782</v>
      </c>
      <c r="G16" s="17">
        <v>247.75586475057892</v>
      </c>
      <c r="H16" s="17">
        <v>17.804138767847906</v>
      </c>
      <c r="I16" s="17">
        <v>214.94277028487531</v>
      </c>
    </row>
    <row r="17" spans="1:13">
      <c r="B17" s="17"/>
      <c r="C17" s="17"/>
      <c r="D17" s="17"/>
      <c r="E17" s="17"/>
      <c r="F17" s="17"/>
      <c r="G17" s="17"/>
      <c r="H17" s="17"/>
      <c r="I17" s="17"/>
    </row>
    <row r="18" spans="1:13">
      <c r="B18" s="17"/>
      <c r="C18" s="17"/>
      <c r="D18" s="17"/>
      <c r="E18" s="17"/>
      <c r="F18" s="17"/>
      <c r="G18" s="17"/>
      <c r="H18" s="17"/>
      <c r="I18" s="17"/>
    </row>
    <row r="19" spans="1:13">
      <c r="B19" s="29" t="s">
        <v>101</v>
      </c>
      <c r="C19" s="17"/>
      <c r="D19" s="17"/>
      <c r="E19" s="17"/>
      <c r="F19" s="17"/>
      <c r="G19" s="17"/>
      <c r="H19" s="17"/>
      <c r="I19" s="17"/>
    </row>
    <row r="20" spans="1:13">
      <c r="B20" s="17" t="s">
        <v>85</v>
      </c>
      <c r="C20" s="17" t="s">
        <v>69</v>
      </c>
      <c r="D20" s="17" t="s">
        <v>95</v>
      </c>
      <c r="E20" s="17" t="s">
        <v>96</v>
      </c>
      <c r="F20" s="17" t="s">
        <v>97</v>
      </c>
      <c r="G20" s="17" t="s">
        <v>98</v>
      </c>
      <c r="H20" s="17" t="s">
        <v>99</v>
      </c>
      <c r="I20" s="17" t="s">
        <v>100</v>
      </c>
    </row>
    <row r="21" spans="1:13">
      <c r="A21" s="1" t="s">
        <v>77</v>
      </c>
      <c r="B21" s="21">
        <v>630.86409813860689</v>
      </c>
      <c r="C21" s="22">
        <v>310.62535973457835</v>
      </c>
      <c r="D21" s="23">
        <v>1419.1241529639574</v>
      </c>
      <c r="E21" s="23">
        <v>689.65728307653455</v>
      </c>
      <c r="F21" s="23">
        <v>956.11734508547909</v>
      </c>
      <c r="G21" s="23">
        <v>956.75071678329039</v>
      </c>
      <c r="H21" s="23">
        <v>5292.8589990418768</v>
      </c>
      <c r="I21" s="23">
        <v>2744.4089833036687</v>
      </c>
      <c r="J21" s="24"/>
      <c r="K21" s="24"/>
      <c r="L21" s="24"/>
      <c r="M21" s="24"/>
    </row>
    <row r="22" spans="1:13">
      <c r="A22" s="1" t="s">
        <v>78</v>
      </c>
      <c r="B22" s="21">
        <v>187.3213483692891</v>
      </c>
      <c r="C22" s="22">
        <v>75.294088635496905</v>
      </c>
      <c r="D22" s="23">
        <v>555.22581787962486</v>
      </c>
      <c r="E22" s="23">
        <v>134.58535538513456</v>
      </c>
      <c r="F22" s="23">
        <v>104.16719871188552</v>
      </c>
      <c r="G22" s="23">
        <v>113.51555558583874</v>
      </c>
      <c r="H22" s="23">
        <v>2433.3386512648444</v>
      </c>
      <c r="I22" s="23">
        <v>803.84578652244727</v>
      </c>
      <c r="J22" s="24"/>
      <c r="K22" s="24"/>
      <c r="L22" s="24"/>
      <c r="M22" s="2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79410-6A25-49F1-ACC2-CBBF2E17343F}">
  <dimension ref="A1:O38"/>
  <sheetViews>
    <sheetView workbookViewId="0">
      <selection activeCell="F18" sqref="F18"/>
    </sheetView>
  </sheetViews>
  <sheetFormatPr defaultRowHeight="15"/>
  <cols>
    <col min="1" max="1" width="25.140625" style="1" bestFit="1" customWidth="1"/>
    <col min="2" max="2" width="22.28515625" style="1" bestFit="1" customWidth="1"/>
    <col min="3" max="5" width="9.140625" style="1"/>
    <col min="6" max="8" width="12.7109375" style="1" bestFit="1" customWidth="1"/>
    <col min="9" max="16384" width="9.140625" style="1"/>
  </cols>
  <sheetData>
    <row r="1" spans="1:15">
      <c r="A1" s="25"/>
      <c r="B1" s="2" t="s">
        <v>0</v>
      </c>
      <c r="C1" s="1">
        <v>1</v>
      </c>
      <c r="D1" s="1">
        <v>2</v>
      </c>
      <c r="E1" s="1">
        <v>3</v>
      </c>
      <c r="F1" s="1" t="s">
        <v>57</v>
      </c>
      <c r="G1" s="1" t="s">
        <v>7</v>
      </c>
    </row>
    <row r="2" spans="1:15">
      <c r="A2" s="52" t="s">
        <v>102</v>
      </c>
      <c r="B2" s="1">
        <v>100</v>
      </c>
      <c r="C2" s="1">
        <v>6.9352779661016994E-2</v>
      </c>
      <c r="D2" s="1">
        <v>9.2765307618896134E-2</v>
      </c>
      <c r="E2" s="1">
        <v>3.4449240564195301E-2</v>
      </c>
      <c r="F2" s="1">
        <f>AVERAGE(C2:E2)</f>
        <v>6.5522442614702803E-2</v>
      </c>
      <c r="G2" s="1">
        <f>STDEV(C2:E2)/SQRT(3)</f>
        <v>1.6942988034369531E-2</v>
      </c>
    </row>
    <row r="3" spans="1:15">
      <c r="A3" s="52"/>
      <c r="B3" s="1">
        <v>200</v>
      </c>
      <c r="C3" s="1">
        <v>0.2095173736182756</v>
      </c>
      <c r="D3" s="1">
        <v>0.26877480324479081</v>
      </c>
      <c r="E3" s="1">
        <v>7.6756062466546093E-2</v>
      </c>
      <c r="F3" s="1">
        <f t="shared" ref="F3:F7" si="0">AVERAGE(C3:E3)</f>
        <v>0.18501607977653753</v>
      </c>
      <c r="G3" s="1">
        <f t="shared" ref="G3:G7" si="1">STDEV(C3:E3)/SQRT(3)</f>
        <v>5.6768636447881063E-2</v>
      </c>
    </row>
    <row r="4" spans="1:15">
      <c r="A4" s="52"/>
      <c r="B4" s="1">
        <v>500</v>
      </c>
      <c r="C4" s="1">
        <v>0.43472747531319095</v>
      </c>
      <c r="D4" s="1">
        <v>0.5954111404485446</v>
      </c>
      <c r="E4" s="1">
        <v>0.39681263132007233</v>
      </c>
      <c r="F4" s="1">
        <f t="shared" si="0"/>
        <v>0.47565041569393601</v>
      </c>
      <c r="G4" s="1">
        <f t="shared" si="1"/>
        <v>6.0872427376351054E-2</v>
      </c>
    </row>
    <row r="5" spans="1:15">
      <c r="A5" s="52"/>
      <c r="B5" s="1">
        <v>1000</v>
      </c>
      <c r="C5" s="1">
        <v>0.51760064259395733</v>
      </c>
      <c r="D5" s="1">
        <v>0.6462394327978368</v>
      </c>
      <c r="E5" s="1">
        <v>0.52371782104882458</v>
      </c>
      <c r="F5" s="1">
        <f t="shared" si="0"/>
        <v>0.56251929881353957</v>
      </c>
      <c r="G5" s="1">
        <f t="shared" si="1"/>
        <v>4.1897297422084152E-2</v>
      </c>
    </row>
    <row r="6" spans="1:15">
      <c r="A6" s="52"/>
      <c r="B6" s="1">
        <v>5000</v>
      </c>
      <c r="C6" s="1">
        <v>0.54980748120854828</v>
      </c>
      <c r="D6" s="1">
        <v>0.70141363861937334</v>
      </c>
      <c r="E6" s="1">
        <v>0.68426835298372513</v>
      </c>
      <c r="F6" s="1">
        <f t="shared" si="0"/>
        <v>0.64516315760388221</v>
      </c>
      <c r="G6" s="1">
        <f t="shared" si="1"/>
        <v>4.7934048338978769E-2</v>
      </c>
    </row>
    <row r="7" spans="1:15">
      <c r="A7" s="52"/>
      <c r="B7" s="1">
        <v>10000</v>
      </c>
      <c r="C7" s="1">
        <v>0.52116717170228433</v>
      </c>
      <c r="D7" s="1">
        <v>0.69834840496262118</v>
      </c>
      <c r="E7" s="1">
        <v>0.68155686683544314</v>
      </c>
      <c r="F7" s="1">
        <f t="shared" si="0"/>
        <v>0.63369081450011622</v>
      </c>
      <c r="G7" s="1">
        <f t="shared" si="1"/>
        <v>5.6470247563177763E-2</v>
      </c>
    </row>
    <row r="8" spans="1:15">
      <c r="B8" s="7"/>
    </row>
    <row r="9" spans="1:15">
      <c r="B9" s="2" t="s">
        <v>0</v>
      </c>
      <c r="C9">
        <v>1</v>
      </c>
      <c r="D9">
        <v>2</v>
      </c>
      <c r="E9">
        <v>3</v>
      </c>
      <c r="F9">
        <v>4</v>
      </c>
      <c r="G9" t="s">
        <v>103</v>
      </c>
      <c r="H9" s="1" t="s">
        <v>7</v>
      </c>
    </row>
    <row r="10" spans="1:15">
      <c r="A10" s="52" t="s">
        <v>104</v>
      </c>
      <c r="B10">
        <v>100</v>
      </c>
      <c r="C10">
        <v>0.51939005603804334</v>
      </c>
      <c r="D10">
        <v>0.57461631404406277</v>
      </c>
      <c r="E10">
        <v>0.52830491259956158</v>
      </c>
      <c r="F10">
        <v>0.39890982402867314</v>
      </c>
      <c r="G10">
        <f>AVERAGE(C10:F10)</f>
        <v>0.50530527667758518</v>
      </c>
      <c r="H10">
        <f>STDEV(C10:F10)/SQRT(4)</f>
        <v>3.7473742482081782E-2</v>
      </c>
    </row>
    <row r="11" spans="1:15">
      <c r="A11" s="52"/>
      <c r="B11">
        <v>200</v>
      </c>
      <c r="C11">
        <v>0.81804380344265593</v>
      </c>
      <c r="D11">
        <v>0.86318414355124806</v>
      </c>
      <c r="E11">
        <v>0.78299567007002724</v>
      </c>
      <c r="F11">
        <v>0.80043308360504772</v>
      </c>
      <c r="G11">
        <f t="shared" ref="G11:G14" si="2">AVERAGE(C11:F11)</f>
        <v>0.81616417516724471</v>
      </c>
      <c r="H11">
        <f t="shared" ref="H11:H13" si="3">STDEV(C11:F11)/SQRT(4)</f>
        <v>1.7228918038694821E-2</v>
      </c>
    </row>
    <row r="12" spans="1:15">
      <c r="A12" s="52"/>
      <c r="B12">
        <v>500</v>
      </c>
      <c r="C12">
        <v>0.95860775602241532</v>
      </c>
      <c r="D12">
        <v>0.86981670479960926</v>
      </c>
      <c r="E12">
        <v>0.93871278131180846</v>
      </c>
      <c r="F12">
        <v>0.95134031908803551</v>
      </c>
      <c r="G12">
        <f t="shared" si="2"/>
        <v>0.92961939030546714</v>
      </c>
      <c r="H12">
        <f t="shared" si="3"/>
        <v>2.0353490789509338E-2</v>
      </c>
    </row>
    <row r="13" spans="1:15">
      <c r="A13" s="52"/>
      <c r="B13">
        <v>1000</v>
      </c>
      <c r="C13">
        <v>0.98457279364157979</v>
      </c>
      <c r="D13">
        <v>0.87059564513226562</v>
      </c>
      <c r="E13">
        <v>0.95867856951943131</v>
      </c>
      <c r="F13">
        <v>0.95910595614406269</v>
      </c>
      <c r="G13">
        <f t="shared" si="2"/>
        <v>0.94323824110933485</v>
      </c>
      <c r="H13">
        <f t="shared" si="3"/>
        <v>2.4959433929818319E-2</v>
      </c>
    </row>
    <row r="14" spans="1:15">
      <c r="A14" s="52"/>
      <c r="B14">
        <v>5000</v>
      </c>
      <c r="C14"/>
      <c r="D14"/>
      <c r="E14">
        <v>0.96707114983695941</v>
      </c>
      <c r="F14">
        <v>0.95201234537173018</v>
      </c>
      <c r="G14">
        <f t="shared" si="2"/>
        <v>0.95954174760434485</v>
      </c>
      <c r="H14">
        <f>STDEV(C14:F14)/SQRT(2)</f>
        <v>7.5294022326146117E-3</v>
      </c>
    </row>
    <row r="15" spans="1:15">
      <c r="B15" s="7"/>
    </row>
    <row r="16" spans="1:15">
      <c r="B16" s="2" t="s">
        <v>0</v>
      </c>
      <c r="C16" s="1">
        <v>1</v>
      </c>
      <c r="D16" s="1">
        <v>2</v>
      </c>
      <c r="E16" s="1">
        <v>3</v>
      </c>
      <c r="F16" s="1">
        <v>4</v>
      </c>
      <c r="G16" s="1">
        <v>5</v>
      </c>
      <c r="H16" s="1">
        <v>6</v>
      </c>
      <c r="I16" s="1">
        <v>7</v>
      </c>
      <c r="J16" s="1">
        <v>8</v>
      </c>
      <c r="K16" s="1">
        <v>9</v>
      </c>
      <c r="L16" s="1">
        <v>10</v>
      </c>
      <c r="M16" s="1">
        <v>11</v>
      </c>
      <c r="N16" s="1" t="s">
        <v>57</v>
      </c>
      <c r="O16" s="1" t="s">
        <v>7</v>
      </c>
    </row>
    <row r="17" spans="1:15">
      <c r="A17" s="51" t="s">
        <v>91</v>
      </c>
      <c r="B17" s="7">
        <v>1</v>
      </c>
      <c r="F17" s="1">
        <v>0.20847019155306221</v>
      </c>
      <c r="G17" s="1">
        <v>7.7501855058125152E-2</v>
      </c>
      <c r="H17" s="1">
        <v>6.2654312268708157E-2</v>
      </c>
      <c r="I17" s="1">
        <v>3.222468065616612E-2</v>
      </c>
      <c r="J17" s="1">
        <v>4.0917862742733083E-2</v>
      </c>
      <c r="K17" s="1">
        <v>5.136585012505912E-2</v>
      </c>
      <c r="L17" s="1">
        <v>6.3723085977733088E-2</v>
      </c>
      <c r="M17" s="1">
        <v>8.3512489402859935E-2</v>
      </c>
      <c r="N17" s="1">
        <f>AVERAGE(C17:M17)</f>
        <v>7.7546290973055862E-2</v>
      </c>
      <c r="O17" s="1">
        <f>STDEV(C17:M17)/SQRT(8)</f>
        <v>1.967169053067783E-2</v>
      </c>
    </row>
    <row r="18" spans="1:15">
      <c r="A18" s="51"/>
      <c r="B18" s="7">
        <v>20</v>
      </c>
      <c r="C18" s="1">
        <v>0.2047837378562955</v>
      </c>
      <c r="D18" s="1">
        <v>0.2433678269049859</v>
      </c>
      <c r="E18" s="1">
        <v>0.22183368623119551</v>
      </c>
      <c r="F18" s="1">
        <v>0.54800453448827136</v>
      </c>
      <c r="G18" s="1">
        <v>0.24897353450408111</v>
      </c>
      <c r="H18" s="1">
        <v>0.19360716404418205</v>
      </c>
      <c r="I18" s="1">
        <v>0.14302697205131054</v>
      </c>
      <c r="J18" s="1">
        <v>0.1895663302912127</v>
      </c>
      <c r="K18" s="1">
        <v>0.26469924027116737</v>
      </c>
      <c r="L18" s="1">
        <v>0.25536236859744632</v>
      </c>
      <c r="M18" s="1">
        <v>0.33956749617097814</v>
      </c>
      <c r="N18" s="1">
        <f t="shared" ref="N18:N21" si="4">AVERAGE(C18:M18)</f>
        <v>0.25934480831010237</v>
      </c>
      <c r="O18" s="1">
        <f>STDEV(C18:M18)/SQRT(11)</f>
        <v>3.2651295641371238E-2</v>
      </c>
    </row>
    <row r="19" spans="1:15">
      <c r="A19" s="51"/>
      <c r="B19" s="7">
        <v>100</v>
      </c>
      <c r="C19" s="1">
        <v>0.5054923210106127</v>
      </c>
      <c r="D19" s="1">
        <v>0.68457749986165684</v>
      </c>
      <c r="E19" s="1">
        <v>0.62132532038141908</v>
      </c>
      <c r="F19" s="1">
        <v>0.84760049995639908</v>
      </c>
      <c r="G19" s="1">
        <v>0.88439277764036606</v>
      </c>
      <c r="H19" s="1">
        <v>0.76360914150117243</v>
      </c>
      <c r="I19" s="1">
        <v>0.54058605023961304</v>
      </c>
      <c r="J19" s="1">
        <v>0.57193878234765949</v>
      </c>
      <c r="K19" s="1">
        <v>0.73531354260318971</v>
      </c>
      <c r="L19" s="1">
        <v>0.71611326368793626</v>
      </c>
      <c r="M19" s="1">
        <v>0.81367300387351826</v>
      </c>
      <c r="N19" s="1">
        <f t="shared" si="4"/>
        <v>0.69860201846395842</v>
      </c>
      <c r="O19" s="1">
        <f>STDEV(C19:M19)/SQRT(11)</f>
        <v>3.8175758986494543E-2</v>
      </c>
    </row>
    <row r="20" spans="1:15">
      <c r="A20" s="51"/>
      <c r="B20" s="7">
        <v>500</v>
      </c>
      <c r="C20" s="1">
        <v>0.61101670460739366</v>
      </c>
      <c r="D20" s="1">
        <v>0.63698743843727523</v>
      </c>
      <c r="E20" s="1">
        <v>0.60507111816370918</v>
      </c>
      <c r="F20" s="1">
        <v>0.88298985553585441</v>
      </c>
      <c r="G20" s="1">
        <v>0.99564679693297065</v>
      </c>
      <c r="H20" s="1">
        <v>0.84005197886945959</v>
      </c>
      <c r="I20" s="1">
        <v>0.64343614975567209</v>
      </c>
      <c r="J20" s="1">
        <v>0.65871292834264727</v>
      </c>
      <c r="K20" s="1">
        <v>0.87916348870206951</v>
      </c>
      <c r="L20" s="1">
        <v>0.82148053689080713</v>
      </c>
      <c r="M20" s="1">
        <v>0.91933995625313236</v>
      </c>
      <c r="N20" s="1">
        <f t="shared" si="4"/>
        <v>0.77217245022645387</v>
      </c>
      <c r="O20" s="1">
        <f>STDEV(C20:M20)/SQRT(11)</f>
        <v>4.3062393530100398E-2</v>
      </c>
    </row>
    <row r="21" spans="1:15">
      <c r="A21" s="51"/>
      <c r="B21" s="7">
        <v>2000</v>
      </c>
      <c r="C21" s="1">
        <v>0.87979736445541701</v>
      </c>
      <c r="D21" s="1">
        <v>0.81058048807481609</v>
      </c>
      <c r="E21" s="1">
        <v>0.80277430774944414</v>
      </c>
      <c r="F21" s="1">
        <v>0.88203063686306427</v>
      </c>
      <c r="H21" s="1">
        <v>0.57069408740359895</v>
      </c>
      <c r="J21" s="1">
        <v>0.67844650826197073</v>
      </c>
      <c r="N21" s="1">
        <f t="shared" si="4"/>
        <v>0.7707205654680519</v>
      </c>
      <c r="O21" s="1">
        <f>STDEV(C21:M21)/SQRT(6)</f>
        <v>5.0142805883426865E-2</v>
      </c>
    </row>
    <row r="23" spans="1:15">
      <c r="B23" s="2" t="s">
        <v>0</v>
      </c>
      <c r="C23" s="1">
        <v>1</v>
      </c>
      <c r="D23" s="1">
        <v>2</v>
      </c>
      <c r="E23" s="1">
        <v>3</v>
      </c>
      <c r="F23" s="1" t="s">
        <v>57</v>
      </c>
      <c r="G23" s="1" t="s">
        <v>7</v>
      </c>
    </row>
    <row r="24" spans="1:15">
      <c r="A24" s="51" t="s">
        <v>60</v>
      </c>
      <c r="B24" s="1">
        <v>1</v>
      </c>
      <c r="C24" s="7">
        <v>2.4526200000000001E-2</v>
      </c>
      <c r="D24" s="7"/>
      <c r="E24" s="7"/>
      <c r="F24" s="7">
        <f t="shared" ref="F24:F29" si="5">AVERAGE(C24:E24)</f>
        <v>2.4526200000000001E-2</v>
      </c>
      <c r="G24" s="7"/>
    </row>
    <row r="25" spans="1:15">
      <c r="A25" s="51"/>
      <c r="B25" s="1">
        <v>10</v>
      </c>
      <c r="C25" s="7">
        <v>2.0716436657310999E-2</v>
      </c>
      <c r="D25" s="7">
        <v>2.908842297174111E-2</v>
      </c>
      <c r="E25" s="7"/>
      <c r="F25" s="7">
        <f t="shared" si="5"/>
        <v>2.4902429814526054E-2</v>
      </c>
      <c r="G25" s="1">
        <f>STDEV(C25:E25)/SQRT(2)</f>
        <v>4.1859931572150602E-3</v>
      </c>
    </row>
    <row r="26" spans="1:15">
      <c r="A26" s="51"/>
      <c r="B26" s="1">
        <v>20</v>
      </c>
      <c r="C26" s="7">
        <v>3.41160160956566E-2</v>
      </c>
      <c r="D26" s="7">
        <v>7.5869644484958976E-2</v>
      </c>
      <c r="E26" s="7">
        <v>1.9003051643192499E-2</v>
      </c>
      <c r="F26" s="7">
        <f t="shared" si="5"/>
        <v>4.2996237407936018E-2</v>
      </c>
      <c r="G26" s="1">
        <f>STDEV(C26:E26)/SQRT(3)</f>
        <v>1.700584304755387E-2</v>
      </c>
    </row>
    <row r="27" spans="1:15">
      <c r="A27" s="51"/>
      <c r="B27" s="1">
        <v>30</v>
      </c>
      <c r="C27" s="7">
        <v>0.14351329514642899</v>
      </c>
      <c r="D27" s="7">
        <v>9.6690975387420233E-2</v>
      </c>
      <c r="E27" s="7">
        <v>2.907511737089202E-2</v>
      </c>
      <c r="F27" s="7">
        <f t="shared" si="5"/>
        <v>8.9759795968247083E-2</v>
      </c>
      <c r="G27" s="1">
        <f t="shared" ref="G27:G29" si="6">STDEV(C27:E27)/SQRT(3)</f>
        <v>3.3216738096186423E-2</v>
      </c>
    </row>
    <row r="28" spans="1:15">
      <c r="A28" s="51"/>
      <c r="B28" s="1">
        <v>100</v>
      </c>
      <c r="C28" s="7">
        <v>0.425636902168256</v>
      </c>
      <c r="D28" s="7">
        <v>0.45319963536918861</v>
      </c>
      <c r="E28" s="7">
        <v>0.40025821596244099</v>
      </c>
      <c r="F28" s="7">
        <f t="shared" si="5"/>
        <v>0.42636491783329517</v>
      </c>
      <c r="G28" s="1">
        <f t="shared" si="6"/>
        <v>1.5287205732318506E-2</v>
      </c>
    </row>
    <row r="29" spans="1:15">
      <c r="A29" s="51"/>
      <c r="B29" s="1">
        <v>500</v>
      </c>
      <c r="C29" s="7">
        <v>0.79603975224967005</v>
      </c>
      <c r="D29" s="7">
        <v>0.73021877848678207</v>
      </c>
      <c r="E29" s="7">
        <v>0.75483568075117369</v>
      </c>
      <c r="F29" s="7">
        <f t="shared" si="5"/>
        <v>0.76036473716254183</v>
      </c>
      <c r="G29" s="1">
        <f t="shared" si="6"/>
        <v>1.9200937436956615E-2</v>
      </c>
    </row>
    <row r="30" spans="1:15">
      <c r="A30" s="51"/>
      <c r="B30" s="1">
        <v>1000</v>
      </c>
      <c r="C30" s="7">
        <v>0.84687918202169499</v>
      </c>
      <c r="D30" s="7">
        <v>0.76924339106654505</v>
      </c>
      <c r="E30" s="7">
        <v>0.78821596244131464</v>
      </c>
      <c r="F30" s="7">
        <f>AVERAGE(C30:E30)</f>
        <v>0.80144617850985156</v>
      </c>
      <c r="G30" s="1">
        <f>STDEV(C30:E30)/SQRT(3)</f>
        <v>2.3367413009167736E-2</v>
      </c>
    </row>
    <row r="32" spans="1:15">
      <c r="B32" s="7"/>
      <c r="C32" s="7"/>
      <c r="D32" s="7"/>
      <c r="E32" s="7"/>
      <c r="F32" s="7"/>
    </row>
    <row r="33" spans="2:6">
      <c r="B33" s="7"/>
      <c r="C33" s="7"/>
      <c r="D33" s="7"/>
      <c r="E33" s="7"/>
      <c r="F33" s="7"/>
    </row>
    <row r="34" spans="2:6">
      <c r="B34" s="7"/>
      <c r="C34" s="7"/>
      <c r="D34" s="7"/>
      <c r="E34" s="7"/>
      <c r="F34" s="7"/>
    </row>
    <row r="35" spans="2:6">
      <c r="B35" s="7"/>
      <c r="C35" s="7"/>
      <c r="D35" s="7"/>
      <c r="E35" s="7"/>
      <c r="F35" s="7"/>
    </row>
    <row r="36" spans="2:6">
      <c r="B36" s="7"/>
      <c r="C36" s="7"/>
      <c r="D36" s="7"/>
      <c r="E36" s="7"/>
      <c r="F36" s="7"/>
    </row>
    <row r="37" spans="2:6">
      <c r="B37" s="7"/>
      <c r="C37" s="7"/>
      <c r="D37" s="7"/>
      <c r="E37" s="7"/>
      <c r="F37" s="7"/>
    </row>
    <row r="38" spans="2:6">
      <c r="B38" s="7"/>
      <c r="C38" s="7"/>
      <c r="D38" s="7"/>
      <c r="E38" s="7"/>
      <c r="F38" s="7"/>
    </row>
  </sheetData>
  <mergeCells count="4">
    <mergeCell ref="A2:A7"/>
    <mergeCell ref="A10:A14"/>
    <mergeCell ref="A17:A21"/>
    <mergeCell ref="A24:A3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414C-DC69-4659-96BE-2DB3A2F40FA8}">
  <dimension ref="A1:K14"/>
  <sheetViews>
    <sheetView workbookViewId="0">
      <selection activeCell="K23" sqref="K23"/>
    </sheetView>
  </sheetViews>
  <sheetFormatPr defaultRowHeight="15"/>
  <sheetData>
    <row r="1" spans="1:11">
      <c r="A1" t="s">
        <v>61</v>
      </c>
      <c r="D1" t="s">
        <v>92</v>
      </c>
      <c r="G1" t="s">
        <v>105</v>
      </c>
      <c r="J1" t="s">
        <v>106</v>
      </c>
    </row>
    <row r="3" spans="1:11">
      <c r="A3" t="s">
        <v>65</v>
      </c>
      <c r="B3">
        <v>966.16149281895628</v>
      </c>
      <c r="D3" t="s">
        <v>65</v>
      </c>
      <c r="E3">
        <v>119.81853368495804</v>
      </c>
      <c r="G3" t="s">
        <v>65</v>
      </c>
      <c r="H3">
        <v>1053.7580501549232</v>
      </c>
      <c r="J3" t="s">
        <v>65</v>
      </c>
      <c r="K3">
        <v>4091.8368339438643</v>
      </c>
    </row>
    <row r="4" spans="1:11">
      <c r="A4" t="s">
        <v>66</v>
      </c>
      <c r="B4">
        <v>874.87332780535235</v>
      </c>
      <c r="D4" t="s">
        <v>66</v>
      </c>
      <c r="E4">
        <v>39.811264565747265</v>
      </c>
      <c r="G4" t="s">
        <v>66</v>
      </c>
      <c r="H4">
        <v>401.84918588426063</v>
      </c>
      <c r="J4" t="s">
        <v>66</v>
      </c>
      <c r="K4">
        <v>3933.3225525864282</v>
      </c>
    </row>
    <row r="5" spans="1:11">
      <c r="A5" t="s">
        <v>6</v>
      </c>
      <c r="B5">
        <v>5</v>
      </c>
      <c r="D5" t="s">
        <v>6</v>
      </c>
      <c r="E5">
        <v>5</v>
      </c>
      <c r="G5" t="s">
        <v>6</v>
      </c>
      <c r="H5">
        <v>8</v>
      </c>
      <c r="J5" t="s">
        <v>6</v>
      </c>
      <c r="K5">
        <v>4</v>
      </c>
    </row>
    <row r="6" spans="1:11">
      <c r="A6" t="s">
        <v>67</v>
      </c>
      <c r="B6">
        <v>391.25524653484496</v>
      </c>
      <c r="D6" t="s">
        <v>67</v>
      </c>
      <c r="E6">
        <v>17.804138767847906</v>
      </c>
      <c r="G6" t="s">
        <v>67</v>
      </c>
      <c r="H6">
        <v>142.07514217652707</v>
      </c>
      <c r="J6" t="s">
        <v>67</v>
      </c>
      <c r="K6">
        <v>1966.6612762932141</v>
      </c>
    </row>
    <row r="7" spans="1:11">
      <c r="B7">
        <v>1612.6203732028137</v>
      </c>
      <c r="E7">
        <v>97.637739080787881</v>
      </c>
      <c r="H7">
        <v>617.35069418005537</v>
      </c>
      <c r="K7">
        <v>9763.97134083936</v>
      </c>
    </row>
    <row r="8" spans="1:11">
      <c r="B8">
        <v>2136.8693062368598</v>
      </c>
      <c r="E8">
        <v>115.5217873993894</v>
      </c>
      <c r="H8">
        <v>1263.3887043189368</v>
      </c>
      <c r="K8">
        <v>689.4590846047156</v>
      </c>
    </row>
    <row r="9" spans="1:11">
      <c r="B9">
        <v>351.78265874067625</v>
      </c>
      <c r="E9">
        <v>188.53915980578415</v>
      </c>
      <c r="H9">
        <v>1588.0024193104969</v>
      </c>
      <c r="K9">
        <v>3166.5972222222167</v>
      </c>
    </row>
    <row r="10" spans="1:11">
      <c r="B10">
        <v>658.3121259144317</v>
      </c>
      <c r="E10">
        <v>88.340015448559996</v>
      </c>
      <c r="H10">
        <v>1322.0091027308192</v>
      </c>
      <c r="K10">
        <v>2747.319688109164</v>
      </c>
    </row>
    <row r="11" spans="1:11">
      <c r="B11">
        <v>71.222999999999999</v>
      </c>
      <c r="E11">
        <v>109.05396669026877</v>
      </c>
      <c r="H11">
        <v>824.42355862895795</v>
      </c>
    </row>
    <row r="12" spans="1:11">
      <c r="H12">
        <v>541.88832662947107</v>
      </c>
    </row>
    <row r="13" spans="1:11">
      <c r="H13">
        <v>812.22493887530572</v>
      </c>
    </row>
    <row r="14" spans="1:11">
      <c r="H14">
        <v>1460.776656565341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B74B7-B368-4C46-B7CF-3822B464CCE9}">
  <dimension ref="A1:K14"/>
  <sheetViews>
    <sheetView workbookViewId="0">
      <selection sqref="A1:K14"/>
    </sheetView>
  </sheetViews>
  <sheetFormatPr defaultRowHeight="15"/>
  <sheetData>
    <row r="1" spans="1:11">
      <c r="A1" t="s">
        <v>61</v>
      </c>
      <c r="D1" t="s">
        <v>92</v>
      </c>
      <c r="G1" t="s">
        <v>105</v>
      </c>
      <c r="J1" t="s">
        <v>106</v>
      </c>
    </row>
    <row r="3" spans="1:11">
      <c r="A3" t="s">
        <v>4</v>
      </c>
      <c r="B3">
        <v>4.642138099582434</v>
      </c>
      <c r="D3" t="s">
        <v>4</v>
      </c>
      <c r="E3">
        <v>5.9809740928481574</v>
      </c>
      <c r="G3" t="s">
        <v>4</v>
      </c>
      <c r="H3">
        <v>2.2328687060301382</v>
      </c>
      <c r="J3" t="s">
        <v>4</v>
      </c>
      <c r="K3">
        <v>41.287046702793674</v>
      </c>
    </row>
    <row r="4" spans="1:11">
      <c r="A4" t="s">
        <v>66</v>
      </c>
      <c r="B4">
        <v>2.2302854721867718</v>
      </c>
      <c r="D4" t="s">
        <v>66</v>
      </c>
      <c r="E4">
        <v>7.9018282894910472</v>
      </c>
      <c r="G4" t="s">
        <v>66</v>
      </c>
      <c r="H4">
        <v>1.1755005717259344</v>
      </c>
      <c r="J4" t="s">
        <v>66</v>
      </c>
      <c r="K4">
        <v>41.562498459630902</v>
      </c>
    </row>
    <row r="5" spans="1:11">
      <c r="A5" t="s">
        <v>6</v>
      </c>
      <c r="B5">
        <v>4</v>
      </c>
      <c r="D5" t="s">
        <v>6</v>
      </c>
      <c r="E5">
        <v>5</v>
      </c>
      <c r="G5" t="s">
        <v>6</v>
      </c>
      <c r="H5">
        <v>8</v>
      </c>
      <c r="J5" t="s">
        <v>6</v>
      </c>
      <c r="K5">
        <v>4</v>
      </c>
    </row>
    <row r="6" spans="1:11">
      <c r="A6" t="s">
        <v>67</v>
      </c>
      <c r="B6">
        <v>1.1151427360933859</v>
      </c>
      <c r="D6" t="s">
        <v>67</v>
      </c>
      <c r="E6">
        <v>3.5338050403665737</v>
      </c>
      <c r="G6" t="s">
        <v>67</v>
      </c>
      <c r="H6">
        <v>0.41560221277803588</v>
      </c>
      <c r="J6" t="s">
        <v>67</v>
      </c>
      <c r="K6">
        <v>20.781249229815451</v>
      </c>
    </row>
    <row r="7" spans="1:11">
      <c r="B7">
        <v>7.9629856225145268</v>
      </c>
      <c r="E7">
        <v>2.5683699685983439</v>
      </c>
      <c r="H7">
        <v>1.5381354856722256</v>
      </c>
      <c r="K7">
        <v>101.35414534288697</v>
      </c>
    </row>
    <row r="8" spans="1:11">
      <c r="B8">
        <v>3.7302032235458986</v>
      </c>
      <c r="E8">
        <v>2.4693311129614206</v>
      </c>
      <c r="H8">
        <v>3.4296788482834994</v>
      </c>
      <c r="K8">
        <v>6.7053475111727536</v>
      </c>
    </row>
    <row r="9" spans="1:11">
      <c r="B9">
        <v>3.1535723751467195</v>
      </c>
      <c r="E9">
        <v>20.110407430863404</v>
      </c>
      <c r="H9">
        <v>4.4984329466102171</v>
      </c>
      <c r="K9">
        <v>33.722222222222165</v>
      </c>
    </row>
    <row r="10" spans="1:11">
      <c r="B10">
        <v>3.7217911771225913</v>
      </c>
      <c r="E10">
        <v>2.6782285651230375</v>
      </c>
      <c r="H10">
        <v>1.7091460771564801</v>
      </c>
      <c r="K10">
        <v>23.366471734892809</v>
      </c>
    </row>
    <row r="11" spans="1:11">
      <c r="E11">
        <v>2.0785333866945792</v>
      </c>
      <c r="H11">
        <v>1.140915027082575</v>
      </c>
    </row>
    <row r="12" spans="1:11">
      <c r="H12">
        <v>1.1625362224817264</v>
      </c>
    </row>
    <row r="13" spans="1:11">
      <c r="H13">
        <v>2.2599837000815</v>
      </c>
    </row>
    <row r="14" spans="1:11">
      <c r="H14">
        <v>2.1241213408728798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A704-657B-4E82-B84F-9F37C716F228}">
  <dimension ref="A1:O26"/>
  <sheetViews>
    <sheetView workbookViewId="0">
      <selection sqref="A1:XFD1048576"/>
    </sheetView>
  </sheetViews>
  <sheetFormatPr defaultRowHeight="15"/>
  <cols>
    <col min="1" max="1" width="9.140625" style="1"/>
    <col min="2" max="2" width="16.42578125" style="1" bestFit="1" customWidth="1"/>
    <col min="3" max="3" width="12.85546875" style="1" bestFit="1" customWidth="1"/>
    <col min="4" max="4" width="20.42578125" style="1" customWidth="1"/>
    <col min="5" max="5" width="16" style="1" customWidth="1"/>
    <col min="6" max="6" width="15" style="1" bestFit="1" customWidth="1"/>
    <col min="7" max="7" width="20" style="1" customWidth="1"/>
    <col min="8" max="9" width="16.140625" style="1" bestFit="1" customWidth="1"/>
    <col min="10" max="13" width="12.5703125" style="1" bestFit="1" customWidth="1"/>
    <col min="14" max="15" width="9.42578125" style="1" bestFit="1" customWidth="1"/>
    <col min="16" max="16384" width="9.140625" style="1"/>
  </cols>
  <sheetData>
    <row r="1" spans="1:15" ht="15.75">
      <c r="A1" s="8" t="s">
        <v>68</v>
      </c>
      <c r="B1" s="26"/>
      <c r="C1" s="27" t="s">
        <v>69</v>
      </c>
      <c r="D1" s="27" t="s">
        <v>95</v>
      </c>
      <c r="E1" s="27" t="s">
        <v>96</v>
      </c>
      <c r="F1" s="27" t="s">
        <v>97</v>
      </c>
      <c r="G1" s="27" t="s">
        <v>98</v>
      </c>
      <c r="H1" s="27" t="s">
        <v>99</v>
      </c>
      <c r="I1" s="27" t="s">
        <v>100</v>
      </c>
    </row>
    <row r="2" spans="1:15">
      <c r="A2" s="27"/>
      <c r="B2" s="26" t="s">
        <v>107</v>
      </c>
      <c r="C2" s="28">
        <f t="shared" ref="C2:I2" si="0">ABS(LN(C6))</f>
        <v>0.5411321532319181</v>
      </c>
      <c r="D2" s="28">
        <f t="shared" si="0"/>
        <v>3.6343105420486248</v>
      </c>
      <c r="E2" s="28">
        <f t="shared" si="0"/>
        <v>1.0129180883815685</v>
      </c>
      <c r="F2" s="28">
        <f t="shared" si="0"/>
        <v>1.3725381402379035</v>
      </c>
      <c r="G2" s="28">
        <f t="shared" si="0"/>
        <v>0.80521576160633945</v>
      </c>
      <c r="H2" s="28">
        <f t="shared" si="0"/>
        <v>3.4291702414363088</v>
      </c>
      <c r="I2" s="28">
        <f t="shared" si="0"/>
        <v>0.41660258003986989</v>
      </c>
    </row>
    <row r="3" spans="1:15">
      <c r="A3" s="27"/>
      <c r="B3" s="26"/>
      <c r="C3" s="28">
        <f t="shared" ref="C3:I3" si="1">LN(1+C7^2/C6/C6)</f>
        <v>0.19019021079288778</v>
      </c>
      <c r="D3" s="28">
        <f t="shared" si="1"/>
        <v>0.52421547282048386</v>
      </c>
      <c r="E3" s="28">
        <f t="shared" si="1"/>
        <v>0.22917189676892089</v>
      </c>
      <c r="F3" s="28">
        <f t="shared" si="1"/>
        <v>0.25682203252320318</v>
      </c>
      <c r="G3" s="28">
        <f t="shared" si="1"/>
        <v>0.24440600947898114</v>
      </c>
      <c r="H3" s="28">
        <f t="shared" si="1"/>
        <v>0.36191297179304194</v>
      </c>
      <c r="I3" s="28">
        <f t="shared" si="1"/>
        <v>0.16914726948361256</v>
      </c>
    </row>
    <row r="5" spans="1:15">
      <c r="B5" s="13" t="s">
        <v>108</v>
      </c>
      <c r="C5" s="1" t="s">
        <v>69</v>
      </c>
      <c r="D5" s="1" t="s">
        <v>95</v>
      </c>
      <c r="E5" s="1" t="s">
        <v>96</v>
      </c>
      <c r="F5" s="1" t="s">
        <v>97</v>
      </c>
      <c r="G5" s="1" t="s">
        <v>98</v>
      </c>
      <c r="H5" s="1" t="s">
        <v>99</v>
      </c>
      <c r="I5" s="1" t="s">
        <v>100</v>
      </c>
    </row>
    <row r="6" spans="1:15">
      <c r="B6" s="13" t="s">
        <v>109</v>
      </c>
      <c r="C6" s="15">
        <f>$B$14/C14</f>
        <v>0.58208886539065385</v>
      </c>
      <c r="D6" s="15">
        <f t="shared" ref="D6:G6" si="2">$B$14/D14</f>
        <v>2.6402131273049027E-2</v>
      </c>
      <c r="E6" s="15">
        <f t="shared" si="2"/>
        <v>0.3631577055975988</v>
      </c>
      <c r="F6" s="15">
        <f t="shared" si="2"/>
        <v>3.9453518542235519</v>
      </c>
      <c r="G6" s="15">
        <f t="shared" si="2"/>
        <v>2.237179144115756</v>
      </c>
      <c r="H6" s="15">
        <f>$B$14/H14</f>
        <v>30.851033217271222</v>
      </c>
      <c r="I6" s="15">
        <f>$B$14/I14</f>
        <v>0.65928288006249181</v>
      </c>
      <c r="J6" s="15"/>
      <c r="K6" s="15"/>
      <c r="L6" s="15"/>
      <c r="M6" s="15" t="e">
        <f>($B$14/M14)</f>
        <v>#DIV/0!</v>
      </c>
    </row>
    <row r="7" spans="1:15">
      <c r="B7" s="13" t="s">
        <v>110</v>
      </c>
      <c r="C7" s="15">
        <f t="shared" ref="C7:I7" si="3">($B$14/C14)*SQRT(($B$15/$B$14)^2+(C15/C14)^2)</f>
        <v>0.26641593215419324</v>
      </c>
      <c r="D7" s="15">
        <f t="shared" si="3"/>
        <v>2.191747699012437E-2</v>
      </c>
      <c r="E7" s="15">
        <f t="shared" si="3"/>
        <v>0.18430322992594084</v>
      </c>
      <c r="F7" s="15">
        <f t="shared" si="3"/>
        <v>2.1349240076286646</v>
      </c>
      <c r="G7" s="15">
        <f t="shared" si="3"/>
        <v>1.1771530784463695</v>
      </c>
      <c r="H7" s="15">
        <f t="shared" si="3"/>
        <v>20.372756245975172</v>
      </c>
      <c r="I7" s="15">
        <f t="shared" si="3"/>
        <v>0.28302710468849518</v>
      </c>
      <c r="J7" s="15"/>
      <c r="K7" s="15"/>
      <c r="L7" s="15"/>
      <c r="M7" s="15" t="e">
        <f>($B$14/M14)*SQRT(($B$15/$B$14)^2+(M15/M14)^2)</f>
        <v>#DIV/0!</v>
      </c>
    </row>
    <row r="8" spans="1:15">
      <c r="B8" s="13"/>
      <c r="C8" s="16"/>
      <c r="D8" s="16"/>
      <c r="E8" s="16"/>
      <c r="F8" s="16"/>
      <c r="G8" s="16"/>
      <c r="H8" s="16"/>
      <c r="O8" s="1" t="s">
        <v>111</v>
      </c>
    </row>
    <row r="9" spans="1:15">
      <c r="A9" s="13" t="s">
        <v>112</v>
      </c>
      <c r="B9" s="13" t="s">
        <v>113</v>
      </c>
      <c r="C9" s="16">
        <v>1.9872014000000002E-3</v>
      </c>
      <c r="D9" s="30" t="s">
        <v>114</v>
      </c>
      <c r="E9" s="16">
        <v>297</v>
      </c>
      <c r="F9" s="16"/>
      <c r="G9" s="16"/>
      <c r="H9" s="16"/>
      <c r="N9" s="1" t="s">
        <v>115</v>
      </c>
      <c r="O9" s="15">
        <f>C9*E9</f>
        <v>0.59019881580000011</v>
      </c>
    </row>
    <row r="10" spans="1:15">
      <c r="B10" s="13" t="s">
        <v>109</v>
      </c>
      <c r="C10" s="15">
        <f t="shared" ref="C10:I10" si="4">$C$9*$E$9*LN(C6)</f>
        <v>-0.31937555602878226</v>
      </c>
      <c r="D10" s="15">
        <f t="shared" si="4"/>
        <v>-2.1449657781665548</v>
      </c>
      <c r="E10" s="15">
        <f t="shared" si="4"/>
        <v>-0.5978230562652016</v>
      </c>
      <c r="F10" s="15">
        <f t="shared" si="4"/>
        <v>0.81007038500874518</v>
      </c>
      <c r="G10" s="15">
        <f t="shared" si="4"/>
        <v>0.47523738896355672</v>
      </c>
      <c r="H10" s="15">
        <f t="shared" si="4"/>
        <v>2.0238922156723098</v>
      </c>
      <c r="I10" s="15">
        <f t="shared" si="4"/>
        <v>-0.24587834939875597</v>
      </c>
      <c r="J10" s="15"/>
      <c r="K10" s="15"/>
      <c r="L10" s="15"/>
      <c r="M10" s="15" t="e">
        <f>$C$9*$E$9*LN(M6)</f>
        <v>#DIV/0!</v>
      </c>
      <c r="N10" s="15">
        <f>C9*E9*1.5</f>
        <v>0.88529822370000022</v>
      </c>
    </row>
    <row r="11" spans="1:15">
      <c r="B11" s="13" t="s">
        <v>110</v>
      </c>
      <c r="C11" s="15">
        <f t="shared" ref="C11:I11" si="5">$C$9*$E$9*LN(1+C7^2/C6/C6)</f>
        <v>0.11225003718671477</v>
      </c>
      <c r="D11" s="15">
        <f t="shared" si="5"/>
        <v>0.30939135128268674</v>
      </c>
      <c r="E11" s="15">
        <f t="shared" si="5"/>
        <v>0.13525698208765699</v>
      </c>
      <c r="F11" s="15">
        <f t="shared" si="5"/>
        <v>0.15157605946654362</v>
      </c>
      <c r="G11" s="15">
        <f t="shared" si="5"/>
        <v>0.14424813736889827</v>
      </c>
      <c r="H11" s="15">
        <f t="shared" si="5"/>
        <v>0.21360060737491218</v>
      </c>
      <c r="I11" s="15">
        <f t="shared" si="5"/>
        <v>9.9830518145031633E-2</v>
      </c>
      <c r="J11" s="15"/>
      <c r="K11" s="15"/>
      <c r="L11" s="15"/>
      <c r="M11" s="15" t="e">
        <f>$C$9*$E$9*LN(1+M7^2/M6/M6)</f>
        <v>#DIV/0!</v>
      </c>
    </row>
    <row r="12" spans="1:15">
      <c r="B12" s="13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5">
      <c r="A13" s="13" t="s">
        <v>116</v>
      </c>
      <c r="B13" s="1" t="s">
        <v>117</v>
      </c>
      <c r="C13" s="1" t="s">
        <v>118</v>
      </c>
      <c r="D13" s="1" t="s">
        <v>118</v>
      </c>
      <c r="E13" s="1" t="s">
        <v>83</v>
      </c>
      <c r="F13" s="1" t="s">
        <v>83</v>
      </c>
      <c r="G13" s="1" t="s">
        <v>83</v>
      </c>
      <c r="H13" s="1" t="s">
        <v>83</v>
      </c>
      <c r="I13" s="1" t="s">
        <v>83</v>
      </c>
      <c r="M13" s="1" t="s">
        <v>119</v>
      </c>
    </row>
    <row r="14" spans="1:15">
      <c r="A14" s="1" t="s">
        <v>109</v>
      </c>
      <c r="B14" s="1">
        <f>B19/B25</f>
        <v>0.90339026524587074</v>
      </c>
      <c r="C14" s="16">
        <f>C19/C25</f>
        <v>1.5519799792761606</v>
      </c>
      <c r="D14" s="1">
        <f t="shared" ref="D14:G14" si="6">D19/D25</f>
        <v>34.216565924283564</v>
      </c>
      <c r="E14" s="1">
        <f t="shared" si="6"/>
        <v>2.487597678147254</v>
      </c>
      <c r="F14" s="1">
        <f t="shared" si="6"/>
        <v>0.22897584261813794</v>
      </c>
      <c r="G14" s="1">
        <f t="shared" si="6"/>
        <v>0.40380774495505822</v>
      </c>
      <c r="H14" s="1">
        <f>H19/H25</f>
        <v>2.9282334205265093E-2</v>
      </c>
      <c r="I14" s="1">
        <f t="shared" ref="I14" si="7">I19/I25</f>
        <v>1.3702619809576135</v>
      </c>
      <c r="M14" s="1" t="e">
        <f>M19/M25</f>
        <v>#DIV/0!</v>
      </c>
    </row>
    <row r="15" spans="1:15">
      <c r="A15" s="1" t="s">
        <v>110</v>
      </c>
      <c r="B15" s="1">
        <f>(B19/B25)*SQRT((B20/B19)^2+(B26/B25)^2)</f>
        <v>0.38644477435903751</v>
      </c>
      <c r="C15" s="16">
        <f>(C19/C25)*SQRT((C20/C19)^2+(C26/C25)^2)</f>
        <v>0.252601221177288</v>
      </c>
      <c r="D15" s="1">
        <f t="shared" ref="D15:M15" si="8">(D19/D25)*SQRT((D20/D19)^2+(D26/D25)^2)</f>
        <v>24.342977654693723</v>
      </c>
      <c r="E15" s="1">
        <f t="shared" si="8"/>
        <v>0.6792990144322707</v>
      </c>
      <c r="F15" s="1">
        <f t="shared" si="8"/>
        <v>7.5882751189654069E-2</v>
      </c>
      <c r="G15" s="1">
        <f t="shared" si="8"/>
        <v>0.12372212683438272</v>
      </c>
      <c r="H15" s="1">
        <f t="shared" si="8"/>
        <v>1.4731236153156947E-2</v>
      </c>
      <c r="I15" s="1">
        <f t="shared" si="8"/>
        <v>4.951793077832288E-2</v>
      </c>
      <c r="M15" s="1" t="e">
        <f t="shared" si="8"/>
        <v>#DIV/0!</v>
      </c>
    </row>
    <row r="17" spans="1:13">
      <c r="B17" s="13" t="s">
        <v>84</v>
      </c>
    </row>
    <row r="18" spans="1:13">
      <c r="B18" s="1" t="s">
        <v>85</v>
      </c>
      <c r="C18" s="1" t="s">
        <v>69</v>
      </c>
      <c r="D18" s="1" t="s">
        <v>95</v>
      </c>
      <c r="E18" s="1" t="s">
        <v>96</v>
      </c>
      <c r="F18" s="1" t="s">
        <v>97</v>
      </c>
      <c r="G18" s="1" t="s">
        <v>98</v>
      </c>
      <c r="H18" s="1" t="s">
        <v>99</v>
      </c>
      <c r="I18" s="1" t="s">
        <v>100</v>
      </c>
    </row>
    <row r="19" spans="1:13" ht="16.5">
      <c r="A19" s="1" t="s">
        <v>109</v>
      </c>
      <c r="B19" s="31">
        <v>951.95476443442772</v>
      </c>
      <c r="C19" s="20">
        <v>2256.2265164227465</v>
      </c>
      <c r="D19" s="31">
        <v>20077.793846973695</v>
      </c>
      <c r="E19" s="32">
        <v>2632.6487905477861</v>
      </c>
      <c r="F19" s="20">
        <v>302.28990955168342</v>
      </c>
      <c r="G19" s="20">
        <v>1153.4997582840936</v>
      </c>
      <c r="H19" s="20">
        <v>119.81853368495804</v>
      </c>
      <c r="I19" s="20">
        <v>2185.3185005119744</v>
      </c>
      <c r="J19" s="20"/>
      <c r="K19" s="20"/>
      <c r="L19" s="20"/>
      <c r="M19" s="20"/>
    </row>
    <row r="20" spans="1:13">
      <c r="A20" s="1" t="s">
        <v>110</v>
      </c>
      <c r="B20" s="1">
        <v>386.46346373987603</v>
      </c>
      <c r="C20" s="1">
        <v>202.71716977720686</v>
      </c>
      <c r="D20" s="1">
        <v>14165.855757223029</v>
      </c>
      <c r="E20" s="1">
        <v>649.24497981609625</v>
      </c>
      <c r="F20" s="1">
        <v>72.660348946073782</v>
      </c>
      <c r="G20" s="1">
        <v>247.75586475057892</v>
      </c>
      <c r="H20" s="1">
        <v>17.804138767847906</v>
      </c>
      <c r="I20" s="1">
        <v>35.349099023369121</v>
      </c>
    </row>
    <row r="23" spans="1:13">
      <c r="B23" s="13" t="s">
        <v>120</v>
      </c>
    </row>
    <row r="24" spans="1:13">
      <c r="B24" s="1" t="s">
        <v>85</v>
      </c>
      <c r="C24" s="1" t="s">
        <v>69</v>
      </c>
      <c r="D24" s="1" t="s">
        <v>95</v>
      </c>
      <c r="E24" s="1" t="s">
        <v>96</v>
      </c>
      <c r="F24" s="1" t="s">
        <v>97</v>
      </c>
      <c r="G24" s="1" t="s">
        <v>98</v>
      </c>
      <c r="H24" s="1" t="s">
        <v>99</v>
      </c>
      <c r="I24" s="1" t="s">
        <v>100</v>
      </c>
    </row>
    <row r="25" spans="1:13">
      <c r="A25" s="1" t="s">
        <v>109</v>
      </c>
      <c r="B25" s="33">
        <v>1053.7580501549232</v>
      </c>
      <c r="C25" s="34">
        <v>1453.772952325741</v>
      </c>
      <c r="D25" s="35">
        <v>586.78576603517195</v>
      </c>
      <c r="E25" s="35">
        <v>1058.3097153027436</v>
      </c>
      <c r="F25" s="35">
        <v>1320.1825401984045</v>
      </c>
      <c r="G25" s="35">
        <v>2856.5567963845574</v>
      </c>
      <c r="H25" s="35">
        <v>4091.8368339438643</v>
      </c>
      <c r="I25" s="35">
        <v>1594.8180208464626</v>
      </c>
      <c r="J25" s="35"/>
      <c r="K25" s="35"/>
      <c r="L25" s="35"/>
      <c r="M25" s="35"/>
    </row>
    <row r="26" spans="1:13">
      <c r="A26" s="1" t="s">
        <v>110</v>
      </c>
      <c r="B26" s="33">
        <v>142.07514217652707</v>
      </c>
      <c r="C26" s="36">
        <v>197.29781125663874</v>
      </c>
      <c r="D26" s="35">
        <v>53.606563239436753</v>
      </c>
      <c r="E26" s="35">
        <v>124.10542972095239</v>
      </c>
      <c r="F26" s="35">
        <v>301.19376470488129</v>
      </c>
      <c r="G26" s="35">
        <v>624.14887398091707</v>
      </c>
      <c r="H26" s="35">
        <v>1966.6612762932141</v>
      </c>
      <c r="I26" s="35">
        <v>51.536802101566799</v>
      </c>
      <c r="J26" s="35"/>
      <c r="K26" s="35"/>
      <c r="L26" s="35"/>
      <c r="M26" s="3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8C8D4-9250-4687-A7C0-8B76BA7F85EF}">
  <dimension ref="A1:T267"/>
  <sheetViews>
    <sheetView workbookViewId="0">
      <selection activeCell="D15" sqref="D15"/>
    </sheetView>
  </sheetViews>
  <sheetFormatPr defaultRowHeight="15"/>
  <cols>
    <col min="1" max="1" width="22.7109375" bestFit="1" customWidth="1"/>
    <col min="2" max="2" width="32.5703125" bestFit="1" customWidth="1"/>
    <col min="3" max="3" width="42.5703125" bestFit="1" customWidth="1"/>
    <col min="4" max="4" width="21.7109375" bestFit="1" customWidth="1"/>
    <col min="6" max="6" width="12.7109375" bestFit="1" customWidth="1"/>
    <col min="13" max="13" width="19.140625" bestFit="1" customWidth="1"/>
  </cols>
  <sheetData>
    <row r="1" spans="1:20">
      <c r="A1" t="s">
        <v>121</v>
      </c>
      <c r="B1" t="s">
        <v>122</v>
      </c>
      <c r="C1" t="s">
        <v>123</v>
      </c>
      <c r="D1" t="s">
        <v>124</v>
      </c>
      <c r="F1" t="s">
        <v>125</v>
      </c>
      <c r="M1" s="37"/>
      <c r="N1" s="37"/>
      <c r="O1" s="37"/>
      <c r="P1" s="37"/>
      <c r="Q1" s="37"/>
      <c r="R1" s="37"/>
      <c r="S1" s="37"/>
      <c r="T1" s="37"/>
    </row>
    <row r="2" spans="1:20">
      <c r="A2" t="s">
        <v>126</v>
      </c>
      <c r="B2">
        <v>481.14</v>
      </c>
      <c r="C2">
        <v>483.23</v>
      </c>
      <c r="D2">
        <f>C2-B2</f>
        <v>2.0900000000000318</v>
      </c>
      <c r="F2">
        <v>1.4770000000000039</v>
      </c>
      <c r="M2" s="37"/>
      <c r="N2" s="37"/>
      <c r="O2" s="37"/>
      <c r="P2" s="37"/>
      <c r="Q2" s="37"/>
      <c r="R2" s="37"/>
      <c r="S2" s="37"/>
      <c r="T2" s="37"/>
    </row>
    <row r="3" spans="1:20">
      <c r="B3">
        <v>481.43</v>
      </c>
      <c r="C3">
        <v>484.01</v>
      </c>
      <c r="D3">
        <f t="shared" ref="D3:D11" si="0">C3-B3</f>
        <v>2.5799999999999841</v>
      </c>
      <c r="M3" s="37"/>
      <c r="N3" s="37"/>
      <c r="O3" s="37"/>
      <c r="P3" s="37"/>
      <c r="Q3" s="37"/>
      <c r="R3" s="37"/>
      <c r="S3" s="37"/>
      <c r="T3" s="37"/>
    </row>
    <row r="4" spans="1:20">
      <c r="B4">
        <v>479.3</v>
      </c>
      <c r="C4">
        <v>479.16</v>
      </c>
      <c r="D4">
        <f t="shared" si="0"/>
        <v>-0.13999999999998636</v>
      </c>
      <c r="M4" s="37"/>
      <c r="N4" s="37"/>
      <c r="O4" s="37"/>
      <c r="P4" s="37"/>
      <c r="Q4" s="37"/>
      <c r="R4" s="37"/>
      <c r="S4" s="37"/>
      <c r="T4" s="37"/>
    </row>
    <row r="5" spans="1:20">
      <c r="B5">
        <v>478.72</v>
      </c>
      <c r="C5">
        <v>481.47</v>
      </c>
      <c r="D5">
        <f t="shared" si="0"/>
        <v>2.75</v>
      </c>
      <c r="M5" s="37"/>
      <c r="N5" s="37"/>
      <c r="O5" s="37"/>
      <c r="P5" s="37"/>
      <c r="Q5" s="37"/>
      <c r="R5" s="37"/>
      <c r="S5" s="37"/>
      <c r="T5" s="37"/>
    </row>
    <row r="6" spans="1:20">
      <c r="B6">
        <v>482.58</v>
      </c>
      <c r="C6">
        <v>484.88</v>
      </c>
      <c r="D6">
        <f t="shared" si="0"/>
        <v>2.3000000000000114</v>
      </c>
      <c r="M6" s="37"/>
      <c r="N6" s="37"/>
      <c r="O6" s="37"/>
      <c r="P6" s="37"/>
      <c r="Q6" s="37"/>
      <c r="R6" s="37"/>
      <c r="S6" s="37"/>
      <c r="T6" s="37"/>
    </row>
    <row r="7" spans="1:20">
      <c r="B7">
        <v>478.46</v>
      </c>
      <c r="C7">
        <v>479.64</v>
      </c>
      <c r="D7">
        <f t="shared" si="0"/>
        <v>1.1800000000000068</v>
      </c>
      <c r="M7" s="37"/>
      <c r="N7" s="37"/>
      <c r="O7" s="37"/>
      <c r="P7" s="37"/>
      <c r="Q7" s="37"/>
      <c r="R7" s="37"/>
      <c r="S7" s="37"/>
      <c r="T7" s="37"/>
    </row>
    <row r="8" spans="1:20">
      <c r="B8">
        <v>479.72</v>
      </c>
      <c r="C8">
        <v>480.86</v>
      </c>
      <c r="D8">
        <f t="shared" si="0"/>
        <v>1.1399999999999864</v>
      </c>
      <c r="M8" s="37"/>
      <c r="N8" s="37"/>
      <c r="O8" s="37"/>
      <c r="P8" s="37"/>
      <c r="Q8" s="37"/>
      <c r="R8" s="37"/>
      <c r="S8" s="37"/>
      <c r="T8" s="37"/>
    </row>
    <row r="9" spans="1:20">
      <c r="B9">
        <v>473.14</v>
      </c>
      <c r="C9">
        <v>472.8</v>
      </c>
      <c r="D9">
        <f t="shared" si="0"/>
        <v>-0.33999999999997499</v>
      </c>
      <c r="M9" s="37"/>
      <c r="N9" s="37"/>
      <c r="O9" s="37"/>
      <c r="P9" s="37"/>
      <c r="Q9" s="37"/>
      <c r="R9" s="37"/>
      <c r="S9" s="37"/>
      <c r="T9" s="37"/>
    </row>
    <row r="10" spans="1:20">
      <c r="B10">
        <v>480.3</v>
      </c>
      <c r="C10">
        <v>482.07</v>
      </c>
      <c r="D10">
        <f t="shared" si="0"/>
        <v>1.7699999999999818</v>
      </c>
      <c r="M10" s="37"/>
      <c r="N10" s="37"/>
      <c r="O10" s="37"/>
      <c r="P10" s="37"/>
      <c r="Q10" s="37"/>
      <c r="R10" s="37"/>
      <c r="S10" s="37"/>
      <c r="T10" s="37"/>
    </row>
    <row r="11" spans="1:20">
      <c r="B11">
        <v>476.69</v>
      </c>
      <c r="C11">
        <v>478.13</v>
      </c>
      <c r="D11">
        <f t="shared" si="0"/>
        <v>1.4399999999999977</v>
      </c>
      <c r="M11" s="37"/>
      <c r="N11" s="37"/>
      <c r="O11" s="37"/>
      <c r="P11" s="37"/>
      <c r="Q11" s="37"/>
      <c r="R11" s="37"/>
      <c r="S11" s="37"/>
      <c r="T11" s="37"/>
    </row>
    <row r="12" spans="1:20">
      <c r="M12" s="37"/>
      <c r="N12" s="37"/>
      <c r="O12" s="37"/>
      <c r="P12" s="37"/>
      <c r="Q12" s="37"/>
      <c r="R12" s="37"/>
      <c r="S12" s="37"/>
      <c r="T12" s="37"/>
    </row>
    <row r="13" spans="1:20">
      <c r="A13" t="s">
        <v>127</v>
      </c>
      <c r="B13">
        <v>480.93</v>
      </c>
      <c r="C13">
        <v>484.17</v>
      </c>
      <c r="D13">
        <f>C13-B13</f>
        <v>3.2400000000000091</v>
      </c>
      <c r="F13">
        <v>2.3625000000000043</v>
      </c>
      <c r="M13" s="37"/>
      <c r="N13" s="37"/>
      <c r="O13" s="37"/>
      <c r="P13" s="37"/>
      <c r="Q13" s="37"/>
      <c r="R13" s="37"/>
      <c r="S13" s="37"/>
      <c r="T13" s="37"/>
    </row>
    <row r="14" spans="1:20">
      <c r="B14">
        <v>481.07</v>
      </c>
      <c r="C14">
        <v>483.39</v>
      </c>
      <c r="D14">
        <f>C14-B14</f>
        <v>2.3199999999999932</v>
      </c>
      <c r="M14" s="37"/>
      <c r="N14" s="37"/>
      <c r="O14" s="37"/>
      <c r="P14" s="37"/>
      <c r="Q14" s="37"/>
      <c r="R14" s="37"/>
      <c r="S14" s="37"/>
      <c r="T14" s="37"/>
    </row>
    <row r="15" spans="1:20">
      <c r="B15">
        <v>481.34</v>
      </c>
      <c r="C15">
        <v>483.98</v>
      </c>
      <c r="D15">
        <f t="shared" ref="D15:D19" si="1">C15-B15</f>
        <v>2.6400000000000432</v>
      </c>
      <c r="M15" s="37"/>
      <c r="N15" s="37"/>
      <c r="O15" s="37"/>
      <c r="P15" s="37"/>
      <c r="Q15" s="37"/>
      <c r="R15" s="37"/>
      <c r="S15" s="37"/>
      <c r="T15" s="37"/>
    </row>
    <row r="16" spans="1:20">
      <c r="B16">
        <v>482.56</v>
      </c>
      <c r="C16">
        <v>484.46</v>
      </c>
      <c r="D16">
        <f t="shared" si="1"/>
        <v>1.8999999999999773</v>
      </c>
      <c r="M16" s="37"/>
      <c r="N16" s="37"/>
      <c r="O16" s="37"/>
      <c r="P16" s="37"/>
      <c r="Q16" s="37"/>
      <c r="R16" s="37"/>
      <c r="S16" s="37"/>
      <c r="T16" s="37"/>
    </row>
    <row r="17" spans="1:20">
      <c r="B17">
        <v>483.7</v>
      </c>
      <c r="C17">
        <v>486.95</v>
      </c>
      <c r="D17">
        <f t="shared" si="1"/>
        <v>3.25</v>
      </c>
      <c r="M17" s="37"/>
      <c r="N17" s="37"/>
      <c r="O17" s="37"/>
      <c r="P17" s="37"/>
      <c r="Q17" s="37"/>
      <c r="R17" s="37"/>
      <c r="S17" s="37"/>
      <c r="T17" s="37"/>
    </row>
    <row r="18" spans="1:20">
      <c r="B18">
        <v>479.93</v>
      </c>
      <c r="C18">
        <v>482.2</v>
      </c>
      <c r="D18">
        <f t="shared" si="1"/>
        <v>2.2699999999999818</v>
      </c>
      <c r="M18" s="37"/>
      <c r="N18" s="37"/>
      <c r="O18" s="37"/>
      <c r="P18" s="37"/>
      <c r="Q18" s="37"/>
      <c r="R18" s="37"/>
      <c r="S18" s="37"/>
      <c r="T18" s="37"/>
    </row>
    <row r="19" spans="1:20">
      <c r="B19">
        <v>479.42</v>
      </c>
      <c r="C19">
        <v>480.79</v>
      </c>
      <c r="D19">
        <f t="shared" si="1"/>
        <v>1.3700000000000045</v>
      </c>
      <c r="M19" s="37"/>
      <c r="N19" s="37"/>
      <c r="O19" s="37"/>
      <c r="P19" s="37"/>
      <c r="Q19" s="37"/>
      <c r="R19" s="37"/>
      <c r="S19" s="37"/>
      <c r="T19" s="37"/>
    </row>
    <row r="20" spans="1:20">
      <c r="B20">
        <v>478.2</v>
      </c>
      <c r="C20">
        <v>480.11</v>
      </c>
      <c r="D20">
        <f>C20-B20</f>
        <v>1.910000000000025</v>
      </c>
      <c r="M20" s="37"/>
      <c r="N20" s="37"/>
      <c r="O20" s="37"/>
      <c r="P20" s="37"/>
      <c r="Q20" s="37"/>
      <c r="R20" s="37"/>
      <c r="S20" s="37"/>
      <c r="T20" s="37"/>
    </row>
    <row r="21" spans="1:20">
      <c r="M21" s="37"/>
      <c r="N21" s="37"/>
      <c r="O21" s="37"/>
      <c r="P21" s="37"/>
      <c r="Q21" s="37"/>
      <c r="R21" s="37"/>
      <c r="S21" s="37"/>
      <c r="T21" s="37"/>
    </row>
    <row r="22" spans="1:20">
      <c r="A22" t="s">
        <v>128</v>
      </c>
      <c r="B22">
        <v>483.17</v>
      </c>
      <c r="C22">
        <v>484.73</v>
      </c>
      <c r="D22">
        <f>C22-B22</f>
        <v>1.5600000000000023</v>
      </c>
      <c r="F22">
        <v>1.9283333333333228</v>
      </c>
      <c r="M22" s="37"/>
      <c r="N22" s="37"/>
      <c r="O22" s="37"/>
      <c r="P22" s="37"/>
      <c r="Q22" s="37"/>
      <c r="R22" s="37"/>
      <c r="S22" s="37"/>
      <c r="T22" s="37"/>
    </row>
    <row r="23" spans="1:20">
      <c r="B23">
        <v>483.17</v>
      </c>
      <c r="C23">
        <v>484.74</v>
      </c>
      <c r="D23">
        <f t="shared" ref="D23:D27" si="2">C23-B23</f>
        <v>1.5699999999999932</v>
      </c>
      <c r="M23" s="37"/>
      <c r="N23" s="37"/>
      <c r="O23" s="37"/>
      <c r="P23" s="37"/>
      <c r="Q23" s="37"/>
      <c r="R23" s="37"/>
      <c r="S23" s="37"/>
      <c r="T23" s="37"/>
    </row>
    <row r="24" spans="1:20">
      <c r="B24">
        <v>479.67</v>
      </c>
      <c r="C24">
        <v>482.07</v>
      </c>
      <c r="D24">
        <f t="shared" si="2"/>
        <v>2.3999999999999773</v>
      </c>
      <c r="M24" s="37"/>
      <c r="N24" s="37"/>
      <c r="O24" s="37"/>
      <c r="P24" s="37"/>
      <c r="Q24" s="37"/>
      <c r="R24" s="37"/>
      <c r="S24" s="37"/>
      <c r="T24" s="37"/>
    </row>
    <row r="25" spans="1:20">
      <c r="B25">
        <v>479.99</v>
      </c>
      <c r="C25">
        <v>481.34</v>
      </c>
      <c r="D25">
        <f t="shared" si="2"/>
        <v>1.3499999999999659</v>
      </c>
      <c r="M25" s="37"/>
      <c r="N25" s="37"/>
      <c r="O25" s="37"/>
      <c r="P25" s="37"/>
      <c r="Q25" s="37"/>
      <c r="R25" s="37"/>
      <c r="S25" s="37"/>
      <c r="T25" s="37"/>
    </row>
    <row r="26" spans="1:20">
      <c r="B26">
        <v>478.25</v>
      </c>
      <c r="C26">
        <v>480.94</v>
      </c>
      <c r="D26">
        <f t="shared" si="2"/>
        <v>2.6899999999999977</v>
      </c>
      <c r="M26" s="37"/>
      <c r="N26" s="37"/>
      <c r="O26" s="37"/>
      <c r="P26" s="37"/>
      <c r="Q26" s="37"/>
      <c r="R26" s="37"/>
      <c r="S26" s="37"/>
      <c r="T26" s="37"/>
    </row>
    <row r="27" spans="1:20">
      <c r="B27">
        <v>477.7</v>
      </c>
      <c r="C27">
        <v>479.7</v>
      </c>
      <c r="D27">
        <f t="shared" si="2"/>
        <v>2</v>
      </c>
      <c r="M27" s="37"/>
      <c r="N27" s="37"/>
      <c r="O27" s="37"/>
      <c r="P27" s="37"/>
      <c r="Q27" s="37"/>
      <c r="R27" s="37"/>
      <c r="S27" s="37"/>
      <c r="T27" s="37"/>
    </row>
    <row r="28" spans="1:20">
      <c r="M28" s="37"/>
      <c r="N28" s="37"/>
      <c r="O28" s="37"/>
      <c r="P28" s="37"/>
      <c r="Q28" s="37"/>
      <c r="R28" s="37"/>
      <c r="S28" s="37"/>
      <c r="T28" s="37"/>
    </row>
    <row r="29" spans="1:20">
      <c r="A29" t="s">
        <v>129</v>
      </c>
      <c r="B29">
        <v>483.46</v>
      </c>
      <c r="C29">
        <v>485.03</v>
      </c>
      <c r="D29">
        <f>C29-B29</f>
        <v>1.5699999999999932</v>
      </c>
      <c r="F29">
        <v>0.79000000000000337</v>
      </c>
      <c r="M29" s="37"/>
      <c r="N29" s="37"/>
      <c r="O29" s="37"/>
      <c r="P29" s="37"/>
      <c r="Q29" s="37"/>
      <c r="R29" s="37"/>
      <c r="S29" s="37"/>
      <c r="T29" s="37"/>
    </row>
    <row r="30" spans="1:20">
      <c r="B30">
        <v>475.71</v>
      </c>
      <c r="C30">
        <v>475.24</v>
      </c>
      <c r="D30">
        <f t="shared" ref="D30:D38" si="3">C30-B30</f>
        <v>-0.46999999999997044</v>
      </c>
      <c r="M30" s="37"/>
      <c r="N30" s="37"/>
      <c r="O30" s="37"/>
      <c r="P30" s="37"/>
      <c r="Q30" s="37"/>
      <c r="R30" s="37"/>
      <c r="S30" s="37"/>
      <c r="T30" s="37"/>
    </row>
    <row r="31" spans="1:20">
      <c r="B31">
        <v>478.43</v>
      </c>
      <c r="C31">
        <v>478.94</v>
      </c>
      <c r="D31">
        <f t="shared" si="3"/>
        <v>0.50999999999999091</v>
      </c>
      <c r="M31" s="37"/>
      <c r="N31" s="37"/>
      <c r="O31" s="37"/>
      <c r="P31" s="37"/>
      <c r="Q31" s="37"/>
      <c r="R31" s="37"/>
      <c r="S31" s="37"/>
      <c r="T31" s="37"/>
    </row>
    <row r="32" spans="1:20">
      <c r="B32">
        <v>480.21</v>
      </c>
      <c r="C32">
        <v>481.54</v>
      </c>
      <c r="D32">
        <f t="shared" si="3"/>
        <v>1.3300000000000409</v>
      </c>
      <c r="M32" s="37"/>
      <c r="N32" s="37"/>
      <c r="O32" s="37"/>
      <c r="P32" s="37"/>
      <c r="Q32" s="37"/>
      <c r="R32" s="37"/>
      <c r="S32" s="37"/>
      <c r="T32" s="37"/>
    </row>
    <row r="33" spans="1:20">
      <c r="B33">
        <v>477.65</v>
      </c>
      <c r="C33">
        <v>479.28</v>
      </c>
      <c r="D33">
        <f t="shared" si="3"/>
        <v>1.6299999999999955</v>
      </c>
      <c r="M33" s="37"/>
      <c r="N33" s="37"/>
      <c r="O33" s="37"/>
      <c r="P33" s="37"/>
      <c r="Q33" s="37"/>
      <c r="R33" s="37"/>
      <c r="S33" s="37"/>
      <c r="T33" s="37"/>
    </row>
    <row r="34" spans="1:20">
      <c r="B34">
        <v>478.32</v>
      </c>
      <c r="C34">
        <v>479.65</v>
      </c>
      <c r="D34">
        <f t="shared" si="3"/>
        <v>1.3299999999999841</v>
      </c>
      <c r="M34" s="37"/>
      <c r="N34" s="37"/>
      <c r="O34" s="37"/>
      <c r="P34" s="37"/>
      <c r="Q34" s="37"/>
      <c r="R34" s="37"/>
      <c r="S34" s="37"/>
      <c r="T34" s="37"/>
    </row>
    <row r="35" spans="1:20">
      <c r="B35">
        <v>481.85</v>
      </c>
      <c r="C35">
        <v>483.5</v>
      </c>
      <c r="D35">
        <f t="shared" si="3"/>
        <v>1.6499999999999773</v>
      </c>
      <c r="M35" s="37"/>
      <c r="N35" s="37"/>
      <c r="O35" s="37"/>
      <c r="P35" s="37"/>
      <c r="Q35" s="37"/>
      <c r="R35" s="37"/>
      <c r="S35" s="37"/>
      <c r="T35" s="37"/>
    </row>
    <row r="36" spans="1:20">
      <c r="B36">
        <v>477.71</v>
      </c>
      <c r="C36">
        <v>477.95</v>
      </c>
      <c r="D36">
        <f t="shared" si="3"/>
        <v>0.24000000000000909</v>
      </c>
      <c r="M36" s="37"/>
      <c r="N36" s="37"/>
      <c r="O36" s="37"/>
      <c r="P36" s="37"/>
      <c r="Q36" s="37"/>
      <c r="R36" s="37"/>
      <c r="S36" s="37"/>
      <c r="T36" s="37"/>
    </row>
    <row r="37" spans="1:20">
      <c r="B37">
        <v>473.8</v>
      </c>
      <c r="C37">
        <v>474.16</v>
      </c>
      <c r="D37">
        <f t="shared" si="3"/>
        <v>0.36000000000001364</v>
      </c>
      <c r="M37" s="37"/>
      <c r="N37" s="37"/>
      <c r="O37" s="37"/>
      <c r="P37" s="37"/>
      <c r="Q37" s="37"/>
      <c r="R37" s="37"/>
      <c r="S37" s="37"/>
      <c r="T37" s="37"/>
    </row>
    <row r="38" spans="1:20">
      <c r="B38">
        <v>474.49</v>
      </c>
      <c r="C38">
        <v>474.24</v>
      </c>
      <c r="D38">
        <f t="shared" si="3"/>
        <v>-0.25</v>
      </c>
      <c r="M38" s="37"/>
      <c r="N38" s="37"/>
      <c r="O38" s="37"/>
      <c r="P38" s="37"/>
      <c r="Q38" s="37"/>
      <c r="R38" s="37"/>
      <c r="S38" s="37"/>
      <c r="T38" s="37"/>
    </row>
    <row r="39" spans="1:20">
      <c r="M39" s="37"/>
      <c r="N39" s="37"/>
      <c r="O39" s="37"/>
      <c r="P39" s="37"/>
      <c r="Q39" s="37"/>
      <c r="R39" s="37"/>
      <c r="S39" s="37"/>
      <c r="T39" s="37"/>
    </row>
    <row r="40" spans="1:20">
      <c r="A40" t="s">
        <v>130</v>
      </c>
      <c r="B40">
        <v>476.2</v>
      </c>
      <c r="C40">
        <v>477.52</v>
      </c>
      <c r="D40">
        <f>C40-B40</f>
        <v>1.3199999999999932</v>
      </c>
      <c r="F40">
        <v>2.0499999999999901</v>
      </c>
      <c r="M40" s="37"/>
      <c r="N40" s="37"/>
      <c r="O40" s="37"/>
      <c r="P40" s="37"/>
      <c r="Q40" s="37"/>
      <c r="R40" s="37"/>
      <c r="S40" s="37"/>
      <c r="T40" s="37"/>
    </row>
    <row r="41" spans="1:20">
      <c r="B41">
        <v>479.17</v>
      </c>
      <c r="C41">
        <v>481.15</v>
      </c>
      <c r="D41">
        <f t="shared" ref="D41:D47" si="4">C41-B41</f>
        <v>1.9799999999999613</v>
      </c>
      <c r="M41" s="37"/>
      <c r="N41" s="37"/>
      <c r="O41" s="37"/>
      <c r="P41" s="37"/>
      <c r="Q41" s="37"/>
      <c r="R41" s="37"/>
      <c r="S41" s="37"/>
      <c r="T41" s="37"/>
    </row>
    <row r="42" spans="1:20">
      <c r="B42">
        <v>479.82</v>
      </c>
      <c r="C42">
        <v>482.59</v>
      </c>
      <c r="D42">
        <f t="shared" si="4"/>
        <v>2.7699999999999818</v>
      </c>
      <c r="M42" s="37"/>
      <c r="N42" s="37"/>
      <c r="O42" s="37"/>
      <c r="P42" s="37"/>
      <c r="Q42" s="37"/>
      <c r="R42" s="37"/>
      <c r="S42" s="37"/>
      <c r="T42" s="37"/>
    </row>
    <row r="43" spans="1:20">
      <c r="B43">
        <v>480.95</v>
      </c>
      <c r="C43">
        <v>482.71</v>
      </c>
      <c r="D43">
        <f t="shared" si="4"/>
        <v>1.7599999999999909</v>
      </c>
      <c r="M43" s="37"/>
      <c r="N43" s="37"/>
      <c r="O43" s="37"/>
      <c r="P43" s="37"/>
      <c r="Q43" s="37"/>
      <c r="R43" s="37"/>
      <c r="S43" s="37"/>
      <c r="T43" s="37"/>
    </row>
    <row r="44" spans="1:20">
      <c r="B44">
        <v>481.61</v>
      </c>
      <c r="C44">
        <v>483.76</v>
      </c>
      <c r="D44">
        <f t="shared" si="4"/>
        <v>2.1499999999999773</v>
      </c>
      <c r="M44" s="37"/>
      <c r="N44" s="37"/>
      <c r="O44" s="37"/>
      <c r="P44" s="37"/>
      <c r="Q44" s="37"/>
      <c r="R44" s="37"/>
      <c r="S44" s="37"/>
      <c r="T44" s="37"/>
    </row>
    <row r="45" spans="1:20">
      <c r="B45">
        <v>478.73</v>
      </c>
      <c r="C45">
        <v>480.64</v>
      </c>
      <c r="D45">
        <f t="shared" si="4"/>
        <v>1.9099999999999682</v>
      </c>
      <c r="M45" s="37"/>
      <c r="N45" s="37"/>
      <c r="O45" s="37"/>
      <c r="P45" s="37"/>
      <c r="Q45" s="37"/>
      <c r="R45" s="37"/>
      <c r="S45" s="37"/>
      <c r="T45" s="37"/>
    </row>
    <row r="46" spans="1:20">
      <c r="B46">
        <v>479.34</v>
      </c>
      <c r="C46">
        <v>481.44</v>
      </c>
      <c r="D46">
        <f t="shared" si="4"/>
        <v>2.1000000000000227</v>
      </c>
      <c r="M46" s="37"/>
      <c r="N46" s="37"/>
      <c r="O46" s="37"/>
      <c r="P46" s="37"/>
      <c r="Q46" s="37"/>
      <c r="R46" s="37"/>
      <c r="S46" s="37"/>
      <c r="T46" s="37"/>
    </row>
    <row r="47" spans="1:20">
      <c r="B47">
        <v>478</v>
      </c>
      <c r="C47">
        <v>480.41</v>
      </c>
      <c r="D47">
        <f t="shared" si="4"/>
        <v>2.410000000000025</v>
      </c>
      <c r="M47" s="37"/>
      <c r="N47" s="37"/>
      <c r="O47" s="37"/>
      <c r="P47" s="37"/>
      <c r="Q47" s="37"/>
      <c r="R47" s="37"/>
      <c r="S47" s="37"/>
      <c r="T47" s="37"/>
    </row>
    <row r="48" spans="1:20">
      <c r="M48" s="37"/>
      <c r="N48" s="37"/>
      <c r="O48" s="37"/>
      <c r="P48" s="37"/>
      <c r="Q48" s="37"/>
      <c r="R48" s="37"/>
      <c r="S48" s="37"/>
      <c r="T48" s="37"/>
    </row>
    <row r="49" spans="1:20">
      <c r="A49" t="s">
        <v>131</v>
      </c>
      <c r="B49">
        <v>477.16</v>
      </c>
      <c r="C49">
        <v>478.81</v>
      </c>
      <c r="D49">
        <f>C49-B49</f>
        <v>1.6499999999999773</v>
      </c>
      <c r="F49">
        <v>1.9955555555555406</v>
      </c>
      <c r="M49" s="37"/>
      <c r="N49" s="37"/>
      <c r="O49" s="37"/>
      <c r="P49" s="37"/>
      <c r="Q49" s="37"/>
      <c r="R49" s="37"/>
      <c r="S49" s="37"/>
      <c r="T49" s="37"/>
    </row>
    <row r="50" spans="1:20">
      <c r="B50">
        <v>478.6</v>
      </c>
      <c r="C50">
        <v>480.85</v>
      </c>
      <c r="D50">
        <f t="shared" ref="D50:D57" si="5">C50-B50</f>
        <v>2.25</v>
      </c>
      <c r="M50" s="37"/>
      <c r="N50" s="37"/>
      <c r="O50" s="37"/>
      <c r="P50" s="37"/>
      <c r="Q50" s="37"/>
      <c r="R50" s="37"/>
      <c r="S50" s="37"/>
      <c r="T50" s="37"/>
    </row>
    <row r="51" spans="1:20">
      <c r="B51">
        <v>480.18</v>
      </c>
      <c r="C51">
        <v>481.84</v>
      </c>
      <c r="D51">
        <f t="shared" si="5"/>
        <v>1.6599999999999682</v>
      </c>
      <c r="M51" s="37"/>
      <c r="N51" s="37"/>
      <c r="O51" s="37"/>
      <c r="P51" s="37"/>
      <c r="Q51" s="37"/>
      <c r="R51" s="37"/>
      <c r="S51" s="37"/>
      <c r="T51" s="37"/>
    </row>
    <row r="52" spans="1:20">
      <c r="B52">
        <v>479.93</v>
      </c>
      <c r="C52">
        <v>482.65</v>
      </c>
      <c r="D52">
        <f t="shared" si="5"/>
        <v>2.7199999999999704</v>
      </c>
      <c r="M52" s="37"/>
      <c r="N52" s="37"/>
      <c r="O52" s="37"/>
      <c r="P52" s="37"/>
      <c r="Q52" s="37"/>
      <c r="R52" s="37"/>
      <c r="S52" s="37"/>
      <c r="T52" s="37"/>
    </row>
    <row r="53" spans="1:20">
      <c r="B53">
        <v>483.76</v>
      </c>
      <c r="C53">
        <v>486.9</v>
      </c>
      <c r="D53">
        <f t="shared" si="5"/>
        <v>3.1399999999999864</v>
      </c>
      <c r="M53" s="37"/>
      <c r="N53" s="37"/>
      <c r="O53" s="37"/>
      <c r="P53" s="37"/>
      <c r="Q53" s="37"/>
      <c r="R53" s="37"/>
      <c r="S53" s="37"/>
      <c r="T53" s="37"/>
    </row>
    <row r="54" spans="1:20">
      <c r="B54">
        <v>482.16</v>
      </c>
      <c r="C54">
        <v>483.28</v>
      </c>
      <c r="D54">
        <f t="shared" si="5"/>
        <v>1.1199999999999477</v>
      </c>
      <c r="M54" s="37"/>
      <c r="N54" s="37"/>
      <c r="O54" s="37"/>
      <c r="P54" s="37"/>
      <c r="Q54" s="37"/>
      <c r="R54" s="37"/>
      <c r="S54" s="37"/>
      <c r="T54" s="37"/>
    </row>
    <row r="55" spans="1:20">
      <c r="B55">
        <v>478.9</v>
      </c>
      <c r="C55">
        <v>481.28</v>
      </c>
      <c r="D55">
        <f t="shared" si="5"/>
        <v>2.3799999999999955</v>
      </c>
      <c r="M55" s="37"/>
      <c r="N55" s="37"/>
      <c r="O55" s="37"/>
      <c r="P55" s="37"/>
      <c r="Q55" s="37"/>
      <c r="R55" s="37"/>
      <c r="S55" s="37"/>
      <c r="T55" s="37"/>
    </row>
    <row r="56" spans="1:20">
      <c r="B56">
        <v>483.37</v>
      </c>
      <c r="C56">
        <v>485.95</v>
      </c>
      <c r="D56">
        <f t="shared" si="5"/>
        <v>2.5799999999999841</v>
      </c>
      <c r="M56" s="37"/>
      <c r="N56" s="37"/>
      <c r="O56" s="37"/>
      <c r="P56" s="37"/>
      <c r="Q56" s="37"/>
      <c r="R56" s="37"/>
      <c r="S56" s="37"/>
      <c r="T56" s="37"/>
    </row>
    <row r="57" spans="1:20">
      <c r="B57">
        <v>472.83</v>
      </c>
      <c r="C57">
        <v>473.29</v>
      </c>
      <c r="D57">
        <f t="shared" si="5"/>
        <v>0.46000000000003638</v>
      </c>
      <c r="M57" s="37"/>
      <c r="N57" s="37"/>
      <c r="O57" s="37"/>
      <c r="P57" s="37"/>
      <c r="Q57" s="37"/>
      <c r="R57" s="37"/>
      <c r="S57" s="37"/>
      <c r="T57" s="37"/>
    </row>
    <row r="58" spans="1:20">
      <c r="M58" s="37"/>
      <c r="N58" s="37"/>
      <c r="O58" s="37"/>
      <c r="P58" s="37"/>
      <c r="Q58" s="37"/>
      <c r="R58" s="37"/>
      <c r="S58" s="37"/>
      <c r="T58" s="37"/>
    </row>
    <row r="59" spans="1:20">
      <c r="A59" t="s">
        <v>132</v>
      </c>
      <c r="B59">
        <v>478.32</v>
      </c>
      <c r="C59">
        <v>480.23</v>
      </c>
      <c r="D59">
        <f>C59-B59</f>
        <v>1.910000000000025</v>
      </c>
      <c r="F59">
        <v>1.7900000000000091</v>
      </c>
      <c r="M59" s="37"/>
      <c r="N59" s="37"/>
      <c r="O59" s="37"/>
      <c r="P59" s="37"/>
      <c r="Q59" s="37"/>
      <c r="R59" s="37"/>
      <c r="S59" s="37"/>
      <c r="T59" s="37"/>
    </row>
    <row r="60" spans="1:20">
      <c r="B60">
        <v>482.13</v>
      </c>
      <c r="C60">
        <v>484.65</v>
      </c>
      <c r="D60">
        <f t="shared" ref="D60:D68" si="6">C60-B60</f>
        <v>2.5199999999999818</v>
      </c>
      <c r="M60" s="37"/>
      <c r="N60" s="37"/>
      <c r="O60" s="37"/>
      <c r="P60" s="37"/>
      <c r="Q60" s="37"/>
      <c r="R60" s="37"/>
      <c r="S60" s="37"/>
      <c r="T60" s="37"/>
    </row>
    <row r="61" spans="1:20">
      <c r="B61">
        <v>477.29</v>
      </c>
      <c r="C61">
        <v>479.29</v>
      </c>
      <c r="D61">
        <f t="shared" si="6"/>
        <v>2</v>
      </c>
      <c r="M61" s="37"/>
      <c r="N61" s="37"/>
      <c r="O61" s="37"/>
      <c r="P61" s="37"/>
      <c r="Q61" s="37"/>
      <c r="R61" s="37"/>
      <c r="S61" s="37"/>
      <c r="T61" s="37"/>
    </row>
    <row r="62" spans="1:20">
      <c r="B62">
        <v>480.87</v>
      </c>
      <c r="C62">
        <v>483.18</v>
      </c>
      <c r="D62">
        <f t="shared" si="6"/>
        <v>2.3100000000000023</v>
      </c>
      <c r="M62" s="37"/>
      <c r="N62" s="37"/>
      <c r="O62" s="37"/>
      <c r="P62" s="37"/>
      <c r="Q62" s="37"/>
      <c r="R62" s="37"/>
      <c r="S62" s="37"/>
      <c r="T62" s="37"/>
    </row>
    <row r="63" spans="1:20">
      <c r="B63">
        <v>483.4</v>
      </c>
      <c r="C63">
        <v>485.14</v>
      </c>
      <c r="D63">
        <f t="shared" si="6"/>
        <v>1.7400000000000091</v>
      </c>
      <c r="M63" s="37"/>
      <c r="N63" s="37"/>
      <c r="O63" s="37"/>
      <c r="P63" s="37"/>
      <c r="Q63" s="37"/>
      <c r="R63" s="37"/>
      <c r="S63" s="37"/>
      <c r="T63" s="37"/>
    </row>
    <row r="64" spans="1:20">
      <c r="B64">
        <v>477.76</v>
      </c>
      <c r="C64">
        <v>478.62</v>
      </c>
      <c r="D64">
        <f t="shared" si="6"/>
        <v>0.86000000000001364</v>
      </c>
      <c r="M64" s="37"/>
      <c r="N64" s="37"/>
      <c r="O64" s="37"/>
      <c r="P64" s="37"/>
      <c r="Q64" s="37"/>
      <c r="R64" s="37"/>
      <c r="S64" s="37"/>
      <c r="T64" s="37"/>
    </row>
    <row r="65" spans="1:20">
      <c r="B65">
        <v>480.85</v>
      </c>
      <c r="C65">
        <v>482.23</v>
      </c>
      <c r="D65">
        <f t="shared" si="6"/>
        <v>1.3799999999999955</v>
      </c>
      <c r="M65" s="37"/>
      <c r="N65" s="37"/>
      <c r="O65" s="37"/>
      <c r="P65" s="37"/>
      <c r="Q65" s="37"/>
      <c r="R65" s="37"/>
      <c r="S65" s="37"/>
      <c r="T65" s="37"/>
    </row>
    <row r="66" spans="1:20">
      <c r="B66">
        <v>478.69</v>
      </c>
      <c r="C66">
        <v>481</v>
      </c>
      <c r="D66">
        <f t="shared" si="6"/>
        <v>2.3100000000000023</v>
      </c>
      <c r="M66" s="37"/>
      <c r="N66" s="37"/>
      <c r="O66" s="37"/>
      <c r="P66" s="37"/>
      <c r="Q66" s="37"/>
      <c r="R66" s="37"/>
      <c r="S66" s="37"/>
      <c r="T66" s="37"/>
    </row>
    <row r="67" spans="1:20">
      <c r="B67">
        <v>480.25</v>
      </c>
      <c r="C67">
        <v>481.66</v>
      </c>
      <c r="D67">
        <f t="shared" si="6"/>
        <v>1.410000000000025</v>
      </c>
      <c r="M67" s="37"/>
      <c r="N67" s="37"/>
      <c r="O67" s="37"/>
      <c r="P67" s="37"/>
      <c r="Q67" s="37"/>
      <c r="R67" s="37"/>
      <c r="S67" s="37"/>
      <c r="T67" s="37"/>
    </row>
    <row r="68" spans="1:20">
      <c r="B68">
        <v>479.08</v>
      </c>
      <c r="C68">
        <v>480.54</v>
      </c>
      <c r="D68">
        <f t="shared" si="6"/>
        <v>1.4600000000000364</v>
      </c>
      <c r="M68" s="37"/>
      <c r="N68" s="37"/>
      <c r="O68" s="37"/>
      <c r="P68" s="37"/>
      <c r="Q68" s="37"/>
      <c r="R68" s="37"/>
      <c r="S68" s="37"/>
      <c r="T68" s="37"/>
    </row>
    <row r="69" spans="1:20">
      <c r="M69" s="37"/>
      <c r="N69" s="37"/>
      <c r="O69" s="37"/>
      <c r="P69" s="37"/>
      <c r="Q69" s="37"/>
      <c r="R69" s="37"/>
      <c r="S69" s="37"/>
      <c r="T69" s="37"/>
    </row>
    <row r="70" spans="1:20">
      <c r="A70" t="s">
        <v>133</v>
      </c>
      <c r="B70">
        <v>472.62</v>
      </c>
      <c r="C70">
        <v>473.86</v>
      </c>
      <c r="D70">
        <f>C70-B70</f>
        <v>1.2400000000000091</v>
      </c>
      <c r="F70">
        <v>0.80100000000001048</v>
      </c>
      <c r="M70" s="37"/>
      <c r="N70" s="37"/>
      <c r="O70" s="37"/>
      <c r="P70" s="37"/>
      <c r="Q70" s="37"/>
      <c r="R70" s="37"/>
      <c r="S70" s="37"/>
      <c r="T70" s="37"/>
    </row>
    <row r="71" spans="1:20">
      <c r="B71">
        <v>475.43</v>
      </c>
      <c r="C71">
        <v>476.34</v>
      </c>
      <c r="D71">
        <f t="shared" ref="D71:D79" si="7">C71-B71</f>
        <v>0.90999999999996817</v>
      </c>
      <c r="M71" s="37"/>
      <c r="N71" s="37"/>
      <c r="O71" s="37"/>
      <c r="P71" s="37"/>
      <c r="Q71" s="37"/>
      <c r="R71" s="37"/>
      <c r="S71" s="37"/>
      <c r="T71" s="37"/>
    </row>
    <row r="72" spans="1:20">
      <c r="B72">
        <v>475.65</v>
      </c>
      <c r="C72">
        <v>475.3</v>
      </c>
      <c r="D72">
        <f t="shared" si="7"/>
        <v>-0.34999999999996589</v>
      </c>
      <c r="M72" s="37"/>
      <c r="N72" s="37"/>
      <c r="O72" s="37"/>
      <c r="P72" s="37"/>
      <c r="Q72" s="37"/>
      <c r="R72" s="37"/>
      <c r="S72" s="37"/>
      <c r="T72" s="37"/>
    </row>
    <row r="73" spans="1:20">
      <c r="B73">
        <v>476</v>
      </c>
      <c r="C73">
        <v>478.55</v>
      </c>
      <c r="D73">
        <f t="shared" si="7"/>
        <v>2.5500000000000114</v>
      </c>
      <c r="M73" s="37"/>
      <c r="N73" s="37"/>
      <c r="O73" s="37"/>
      <c r="P73" s="37"/>
      <c r="Q73" s="37"/>
      <c r="R73" s="37"/>
      <c r="S73" s="37"/>
      <c r="T73" s="37"/>
    </row>
    <row r="74" spans="1:20">
      <c r="B74">
        <v>472.28</v>
      </c>
      <c r="C74">
        <v>472.68</v>
      </c>
      <c r="D74">
        <f t="shared" si="7"/>
        <v>0.40000000000003411</v>
      </c>
      <c r="M74" s="37"/>
      <c r="N74" s="37"/>
      <c r="O74" s="37"/>
      <c r="P74" s="37"/>
      <c r="Q74" s="37"/>
      <c r="R74" s="37"/>
      <c r="S74" s="37"/>
      <c r="T74" s="37"/>
    </row>
    <row r="75" spans="1:20">
      <c r="B75">
        <v>478.08</v>
      </c>
      <c r="C75">
        <v>480.48</v>
      </c>
      <c r="D75">
        <f t="shared" si="7"/>
        <v>2.4000000000000341</v>
      </c>
      <c r="M75" s="37"/>
      <c r="N75" s="37"/>
      <c r="O75" s="37"/>
      <c r="P75" s="37"/>
      <c r="Q75" s="37"/>
      <c r="R75" s="37"/>
      <c r="S75" s="37"/>
      <c r="T75" s="37"/>
    </row>
    <row r="76" spans="1:20">
      <c r="B76">
        <v>478.01</v>
      </c>
      <c r="C76">
        <v>479.03</v>
      </c>
      <c r="D76">
        <f t="shared" si="7"/>
        <v>1.0199999999999818</v>
      </c>
      <c r="M76" s="37"/>
      <c r="N76" s="37"/>
      <c r="O76" s="37"/>
      <c r="P76" s="37"/>
      <c r="Q76" s="37"/>
      <c r="R76" s="37"/>
      <c r="S76" s="37"/>
      <c r="T76" s="37"/>
    </row>
    <row r="77" spans="1:20">
      <c r="B77">
        <v>474.56</v>
      </c>
      <c r="C77">
        <v>472.92</v>
      </c>
      <c r="D77">
        <f t="shared" si="7"/>
        <v>-1.6399999999999864</v>
      </c>
      <c r="M77" s="37"/>
      <c r="N77" s="37"/>
      <c r="O77" s="37"/>
      <c r="P77" s="37"/>
      <c r="Q77" s="37"/>
      <c r="R77" s="37"/>
      <c r="S77" s="37"/>
      <c r="T77" s="37"/>
    </row>
    <row r="78" spans="1:20">
      <c r="B78">
        <v>472</v>
      </c>
      <c r="C78">
        <v>471.98</v>
      </c>
      <c r="D78">
        <f t="shared" si="7"/>
        <v>-1.999999999998181E-2</v>
      </c>
      <c r="M78" s="37"/>
      <c r="N78" s="37"/>
      <c r="O78" s="37"/>
      <c r="P78" s="37"/>
      <c r="Q78" s="37"/>
      <c r="R78" s="37"/>
      <c r="S78" s="37"/>
      <c r="T78" s="37"/>
    </row>
    <row r="79" spans="1:20">
      <c r="B79">
        <v>476.5</v>
      </c>
      <c r="C79">
        <v>478</v>
      </c>
      <c r="D79">
        <f t="shared" si="7"/>
        <v>1.5</v>
      </c>
      <c r="M79" s="37"/>
      <c r="N79" s="37"/>
      <c r="O79" s="37"/>
      <c r="P79" s="37"/>
      <c r="Q79" s="37"/>
      <c r="R79" s="37"/>
      <c r="S79" s="37"/>
      <c r="T79" s="37"/>
    </row>
    <row r="80" spans="1:20">
      <c r="M80" s="37"/>
      <c r="N80" s="37"/>
      <c r="O80" s="37"/>
      <c r="P80" s="37"/>
      <c r="Q80" s="37"/>
      <c r="R80" s="37"/>
      <c r="S80" s="37"/>
      <c r="T80" s="37"/>
    </row>
    <row r="81" spans="1:20">
      <c r="A81" t="s">
        <v>134</v>
      </c>
      <c r="B81">
        <v>477.7</v>
      </c>
      <c r="C81">
        <v>478.03</v>
      </c>
      <c r="D81">
        <f>C81-B81</f>
        <v>0.32999999999998408</v>
      </c>
      <c r="F81" s="38">
        <f>AVERAGE(D81:D85)</f>
        <v>0.65199999999999814</v>
      </c>
      <c r="M81" s="37"/>
      <c r="N81" s="37"/>
      <c r="O81" s="37"/>
      <c r="P81" s="37"/>
      <c r="Q81" s="37"/>
      <c r="R81" s="37"/>
      <c r="S81" s="37"/>
      <c r="T81" s="37"/>
    </row>
    <row r="82" spans="1:20">
      <c r="B82">
        <v>485.42</v>
      </c>
      <c r="C82">
        <v>486.34</v>
      </c>
      <c r="D82">
        <f t="shared" ref="D82:D85" si="8">C82-B82</f>
        <v>0.91999999999995907</v>
      </c>
      <c r="F82" s="38"/>
      <c r="M82" s="37"/>
      <c r="N82" s="37"/>
      <c r="O82" s="37"/>
      <c r="P82" s="37"/>
      <c r="Q82" s="37"/>
      <c r="R82" s="37"/>
      <c r="S82" s="37"/>
      <c r="T82" s="37"/>
    </row>
    <row r="83" spans="1:20">
      <c r="B83">
        <v>480.93</v>
      </c>
      <c r="C83">
        <v>481.35</v>
      </c>
      <c r="D83">
        <f t="shared" si="8"/>
        <v>0.42000000000001592</v>
      </c>
      <c r="F83" s="38"/>
      <c r="M83" s="37"/>
      <c r="N83" s="37"/>
      <c r="O83" s="37"/>
      <c r="P83" s="37"/>
      <c r="Q83" s="37"/>
      <c r="R83" s="37"/>
      <c r="S83" s="37"/>
      <c r="T83" s="37"/>
    </row>
    <row r="84" spans="1:20">
      <c r="B84">
        <v>477.34</v>
      </c>
      <c r="C84">
        <v>477.82</v>
      </c>
      <c r="D84">
        <f t="shared" si="8"/>
        <v>0.48000000000001819</v>
      </c>
      <c r="F84" s="38"/>
      <c r="M84" s="37"/>
      <c r="N84" s="37"/>
      <c r="O84" s="37"/>
      <c r="P84" s="37"/>
      <c r="Q84" s="37"/>
      <c r="R84" s="37"/>
      <c r="S84" s="37"/>
      <c r="T84" s="37"/>
    </row>
    <row r="85" spans="1:20">
      <c r="B85">
        <v>485.25</v>
      </c>
      <c r="C85">
        <v>486.36</v>
      </c>
      <c r="D85">
        <f t="shared" si="8"/>
        <v>1.1100000000000136</v>
      </c>
      <c r="F85" s="38"/>
      <c r="M85" s="39"/>
      <c r="N85" s="39"/>
      <c r="O85" s="39"/>
      <c r="P85" s="37"/>
      <c r="Q85" s="37"/>
      <c r="R85" s="37"/>
      <c r="S85" s="37"/>
      <c r="T85" s="37"/>
    </row>
    <row r="86" spans="1:20">
      <c r="F86" s="38"/>
      <c r="M86" s="39"/>
      <c r="N86" s="39"/>
      <c r="O86" s="39"/>
      <c r="P86" s="37"/>
      <c r="Q86" s="37"/>
      <c r="R86" s="37"/>
      <c r="S86" s="37"/>
      <c r="T86" s="37"/>
    </row>
    <row r="87" spans="1:20">
      <c r="A87" t="s">
        <v>135</v>
      </c>
      <c r="B87">
        <v>493.02</v>
      </c>
      <c r="C87">
        <v>493.23</v>
      </c>
      <c r="D87">
        <f t="shared" ref="D87:D92" si="9">C87-B87</f>
        <v>0.21000000000003638</v>
      </c>
      <c r="F87" s="38">
        <f>AVERAGE(D87:D92)</f>
        <v>0.28333333333333144</v>
      </c>
      <c r="M87" s="37"/>
      <c r="N87" s="37"/>
      <c r="O87" s="37"/>
      <c r="P87" s="37"/>
      <c r="Q87" s="37"/>
      <c r="R87" s="37"/>
      <c r="S87" s="37"/>
      <c r="T87" s="37"/>
    </row>
    <row r="88" spans="1:20">
      <c r="B88">
        <v>491.56</v>
      </c>
      <c r="C88">
        <v>491.96</v>
      </c>
      <c r="D88">
        <f t="shared" si="9"/>
        <v>0.39999999999997726</v>
      </c>
      <c r="F88" s="38"/>
      <c r="M88" s="37"/>
      <c r="N88" s="37"/>
      <c r="O88" s="37"/>
      <c r="P88" s="37"/>
      <c r="Q88" s="37"/>
      <c r="R88" s="37"/>
      <c r="S88" s="37"/>
      <c r="T88" s="37"/>
    </row>
    <row r="89" spans="1:20">
      <c r="B89">
        <v>493.05</v>
      </c>
      <c r="C89">
        <v>493.16</v>
      </c>
      <c r="D89">
        <f t="shared" si="9"/>
        <v>0.11000000000001364</v>
      </c>
      <c r="F89" s="38"/>
      <c r="M89" s="39"/>
      <c r="N89" s="39"/>
      <c r="O89" s="39"/>
      <c r="P89" s="37"/>
      <c r="Q89" s="37"/>
      <c r="R89" s="37"/>
      <c r="S89" s="37"/>
      <c r="T89" s="37"/>
    </row>
    <row r="90" spans="1:20">
      <c r="B90">
        <v>495.38</v>
      </c>
      <c r="C90">
        <v>495.78</v>
      </c>
      <c r="D90">
        <f t="shared" si="9"/>
        <v>0.39999999999997726</v>
      </c>
      <c r="F90" s="38"/>
      <c r="M90" s="39"/>
      <c r="N90" s="39"/>
      <c r="O90" s="39"/>
      <c r="P90" s="37"/>
      <c r="Q90" s="37"/>
      <c r="R90" s="37"/>
      <c r="S90" s="37"/>
      <c r="T90" s="37"/>
    </row>
    <row r="91" spans="1:20">
      <c r="B91">
        <v>491.6</v>
      </c>
      <c r="C91">
        <v>491.96</v>
      </c>
      <c r="D91">
        <f t="shared" si="9"/>
        <v>0.3599999999999568</v>
      </c>
      <c r="F91" s="38"/>
      <c r="M91" s="37"/>
      <c r="N91" s="37"/>
      <c r="O91" s="37"/>
      <c r="P91" s="37"/>
      <c r="Q91" s="37"/>
      <c r="R91" s="37"/>
      <c r="S91" s="37"/>
      <c r="T91" s="37"/>
    </row>
    <row r="92" spans="1:20">
      <c r="B92">
        <v>491.07</v>
      </c>
      <c r="C92">
        <v>491.29</v>
      </c>
      <c r="D92">
        <f t="shared" si="9"/>
        <v>0.22000000000002728</v>
      </c>
      <c r="F92" s="38"/>
      <c r="M92" s="37"/>
      <c r="N92" s="37"/>
      <c r="O92" s="37"/>
      <c r="P92" s="37"/>
      <c r="Q92" s="37"/>
      <c r="R92" s="37"/>
      <c r="S92" s="37"/>
      <c r="T92" s="37"/>
    </row>
    <row r="93" spans="1:20">
      <c r="F93" s="38"/>
      <c r="M93" s="39"/>
      <c r="N93" s="39"/>
      <c r="O93" s="39"/>
      <c r="P93" s="37"/>
      <c r="Q93" s="37"/>
      <c r="R93" s="37"/>
      <c r="S93" s="37"/>
      <c r="T93" s="37"/>
    </row>
    <row r="94" spans="1:20">
      <c r="A94" t="s">
        <v>136</v>
      </c>
      <c r="B94">
        <v>492.39</v>
      </c>
      <c r="C94">
        <v>492.67</v>
      </c>
      <c r="D94">
        <f>C94-B94</f>
        <v>0.28000000000002956</v>
      </c>
      <c r="F94" s="38">
        <f>AVERAGE(D94:D99)</f>
        <v>0.5</v>
      </c>
      <c r="M94" s="39"/>
      <c r="N94" s="39"/>
      <c r="O94" s="39"/>
      <c r="P94" s="37"/>
      <c r="Q94" s="37"/>
      <c r="R94" s="37"/>
      <c r="S94" s="37"/>
      <c r="T94" s="37"/>
    </row>
    <row r="95" spans="1:20">
      <c r="B95">
        <v>492.31</v>
      </c>
      <c r="C95">
        <v>493.11</v>
      </c>
      <c r="D95">
        <f t="shared" ref="D95:D99" si="10">C95-B95</f>
        <v>0.80000000000001137</v>
      </c>
      <c r="F95" s="38"/>
      <c r="M95" s="39"/>
      <c r="N95" s="39"/>
      <c r="O95" s="39"/>
      <c r="P95" s="37"/>
      <c r="Q95" s="37"/>
      <c r="R95" s="37"/>
      <c r="S95" s="37"/>
      <c r="T95" s="37"/>
    </row>
    <row r="96" spans="1:20">
      <c r="B96">
        <v>490.37</v>
      </c>
      <c r="C96">
        <v>490.81</v>
      </c>
      <c r="D96">
        <f t="shared" si="10"/>
        <v>0.43999999999999773</v>
      </c>
      <c r="F96" s="38"/>
      <c r="M96" s="39"/>
      <c r="N96" s="39"/>
      <c r="O96" s="39"/>
      <c r="P96" s="37"/>
      <c r="Q96" s="37"/>
      <c r="R96" s="37"/>
      <c r="S96" s="37"/>
      <c r="T96" s="37"/>
    </row>
    <row r="97" spans="1:20">
      <c r="B97">
        <v>493.35</v>
      </c>
      <c r="C97">
        <v>493.78</v>
      </c>
      <c r="D97">
        <f t="shared" si="10"/>
        <v>0.42999999999994998</v>
      </c>
      <c r="F97" s="38"/>
      <c r="M97" s="37"/>
      <c r="N97" s="37"/>
      <c r="O97" s="37"/>
      <c r="P97" s="37"/>
      <c r="Q97" s="37"/>
      <c r="R97" s="37"/>
      <c r="S97" s="37"/>
      <c r="T97" s="37"/>
    </row>
    <row r="98" spans="1:20">
      <c r="B98">
        <v>490.87</v>
      </c>
      <c r="C98">
        <v>491.06</v>
      </c>
      <c r="D98">
        <f t="shared" si="10"/>
        <v>0.18999999999999773</v>
      </c>
      <c r="F98" s="38"/>
      <c r="M98" s="39"/>
      <c r="N98" s="39"/>
      <c r="O98" s="39"/>
      <c r="P98" s="37"/>
      <c r="Q98" s="37"/>
      <c r="R98" s="37"/>
      <c r="S98" s="37"/>
      <c r="T98" s="37"/>
    </row>
    <row r="99" spans="1:20">
      <c r="B99">
        <v>492.74</v>
      </c>
      <c r="C99">
        <v>493.6</v>
      </c>
      <c r="D99">
        <f t="shared" si="10"/>
        <v>0.86000000000001364</v>
      </c>
      <c r="F99" s="38"/>
      <c r="M99" s="39"/>
      <c r="N99" s="39"/>
      <c r="O99" s="39"/>
    </row>
    <row r="100" spans="1:20">
      <c r="F100" s="38"/>
      <c r="M100" s="39"/>
      <c r="N100" s="39"/>
      <c r="O100" s="39"/>
    </row>
    <row r="101" spans="1:20">
      <c r="F101" s="38"/>
      <c r="M101" s="39"/>
      <c r="N101" s="39"/>
      <c r="O101" s="39"/>
    </row>
    <row r="102" spans="1:20">
      <c r="A102" t="s">
        <v>137</v>
      </c>
      <c r="B102">
        <v>488.31</v>
      </c>
      <c r="C102">
        <v>488.83</v>
      </c>
      <c r="D102">
        <f>C102-B102</f>
        <v>0.51999999999998181</v>
      </c>
      <c r="F102" s="38">
        <f>AVERAGE(D102:D105)</f>
        <v>0.96999999999998465</v>
      </c>
      <c r="M102" s="39"/>
      <c r="N102" s="39"/>
      <c r="O102" s="39"/>
    </row>
    <row r="103" spans="1:20">
      <c r="B103">
        <v>484.58</v>
      </c>
      <c r="C103">
        <v>484.77</v>
      </c>
      <c r="D103">
        <f>C103-B103</f>
        <v>0.18999999999999773</v>
      </c>
      <c r="F103" s="38"/>
      <c r="M103" s="37"/>
      <c r="N103" s="37"/>
      <c r="O103" s="37"/>
    </row>
    <row r="104" spans="1:20">
      <c r="B104">
        <v>483.06</v>
      </c>
      <c r="C104">
        <v>484.58</v>
      </c>
      <c r="D104">
        <f>C104-B104</f>
        <v>1.5199999999999818</v>
      </c>
      <c r="F104" s="38"/>
      <c r="M104" s="37"/>
      <c r="N104" s="37"/>
      <c r="O104" s="37"/>
    </row>
    <row r="105" spans="1:20">
      <c r="B105">
        <v>483.63</v>
      </c>
      <c r="C105">
        <v>485.28</v>
      </c>
      <c r="D105">
        <f>C105-B105</f>
        <v>1.6499999999999773</v>
      </c>
      <c r="F105" s="38"/>
      <c r="M105" s="37"/>
      <c r="N105" s="37"/>
      <c r="O105" s="37"/>
    </row>
    <row r="106" spans="1:20">
      <c r="F106" s="38"/>
      <c r="M106" s="39"/>
      <c r="N106" s="39"/>
      <c r="O106" s="39"/>
    </row>
    <row r="107" spans="1:20">
      <c r="F107" s="38"/>
      <c r="M107" s="37"/>
      <c r="N107" s="37"/>
      <c r="O107" s="37"/>
    </row>
    <row r="108" spans="1:20">
      <c r="F108" s="38"/>
      <c r="M108" s="39"/>
      <c r="N108" s="39"/>
      <c r="O108" s="39"/>
    </row>
    <row r="109" spans="1:20">
      <c r="A109" t="s">
        <v>138</v>
      </c>
      <c r="B109" s="40">
        <v>483.35</v>
      </c>
      <c r="C109" s="40">
        <v>488.12</v>
      </c>
      <c r="D109" s="40">
        <f>C109-B109</f>
        <v>4.7699999999999818</v>
      </c>
      <c r="F109" s="38">
        <f>AVERAGE(D109:D111)</f>
        <v>2.9033333333333453</v>
      </c>
    </row>
    <row r="110" spans="1:20">
      <c r="B110" s="40">
        <v>480.4</v>
      </c>
      <c r="C110" s="40">
        <v>482.56</v>
      </c>
      <c r="D110" s="40">
        <f>C110-B110</f>
        <v>2.160000000000025</v>
      </c>
      <c r="F110" s="38"/>
    </row>
    <row r="111" spans="1:20">
      <c r="B111">
        <v>488.96</v>
      </c>
      <c r="C111">
        <v>490.74</v>
      </c>
      <c r="D111">
        <f>C111-B111</f>
        <v>1.7800000000000296</v>
      </c>
      <c r="F111" s="38"/>
    </row>
    <row r="112" spans="1:20">
      <c r="F112" s="38"/>
    </row>
    <row r="113" spans="1:6">
      <c r="F113" s="38"/>
    </row>
    <row r="114" spans="1:6">
      <c r="A114" t="s">
        <v>139</v>
      </c>
      <c r="B114">
        <v>477.18</v>
      </c>
      <c r="C114">
        <v>476.81</v>
      </c>
      <c r="D114">
        <f>C114-B114</f>
        <v>-0.37000000000000455</v>
      </c>
      <c r="F114" s="38">
        <f>AVERAGE(D114:D118)</f>
        <v>-1.4019999999999981</v>
      </c>
    </row>
    <row r="115" spans="1:6">
      <c r="B115">
        <v>478.83</v>
      </c>
      <c r="C115">
        <v>476.91</v>
      </c>
      <c r="D115">
        <f t="shared" ref="D115:D118" si="11">C115-B115</f>
        <v>-1.9199999999999591</v>
      </c>
      <c r="F115" s="38"/>
    </row>
    <row r="116" spans="1:6">
      <c r="B116">
        <v>477.06</v>
      </c>
      <c r="C116">
        <v>474.92</v>
      </c>
      <c r="D116">
        <f t="shared" si="11"/>
        <v>-2.1399999999999864</v>
      </c>
      <c r="F116" s="38"/>
    </row>
    <row r="117" spans="1:6">
      <c r="B117">
        <v>476.04</v>
      </c>
      <c r="C117">
        <v>474.75</v>
      </c>
      <c r="D117">
        <f t="shared" si="11"/>
        <v>-1.2900000000000205</v>
      </c>
      <c r="F117" s="38"/>
    </row>
    <row r="118" spans="1:6">
      <c r="B118">
        <v>474.93</v>
      </c>
      <c r="C118">
        <v>473.64</v>
      </c>
      <c r="D118">
        <f t="shared" si="11"/>
        <v>-1.2900000000000205</v>
      </c>
      <c r="F118" s="38"/>
    </row>
    <row r="119" spans="1:6">
      <c r="F119" s="38"/>
    </row>
    <row r="120" spans="1:6">
      <c r="F120" s="38"/>
    </row>
    <row r="121" spans="1:6">
      <c r="A121" t="s">
        <v>140</v>
      </c>
      <c r="B121">
        <v>485.7</v>
      </c>
      <c r="C121">
        <v>487.02</v>
      </c>
      <c r="D121">
        <f t="shared" ref="D121:D125" si="12">C121-B121</f>
        <v>1.3199999999999932</v>
      </c>
      <c r="F121" s="38">
        <f>AVERAGE(D121:D125)</f>
        <v>1.1319999999999937</v>
      </c>
    </row>
    <row r="122" spans="1:6">
      <c r="B122">
        <v>491.43</v>
      </c>
      <c r="C122">
        <v>492.63</v>
      </c>
      <c r="D122">
        <f t="shared" si="12"/>
        <v>1.1999999999999886</v>
      </c>
      <c r="F122" s="38"/>
    </row>
    <row r="123" spans="1:6">
      <c r="B123">
        <v>481.69</v>
      </c>
      <c r="C123">
        <v>483.01</v>
      </c>
      <c r="D123">
        <f t="shared" si="12"/>
        <v>1.3199999999999932</v>
      </c>
      <c r="F123" s="38"/>
    </row>
    <row r="124" spans="1:6">
      <c r="B124">
        <v>478.35</v>
      </c>
      <c r="C124">
        <v>479.1</v>
      </c>
      <c r="D124">
        <f t="shared" si="12"/>
        <v>0.75</v>
      </c>
      <c r="F124" s="38"/>
    </row>
    <row r="125" spans="1:6">
      <c r="B125">
        <v>482.61</v>
      </c>
      <c r="C125">
        <v>483.68</v>
      </c>
      <c r="D125">
        <f t="shared" si="12"/>
        <v>1.0699999999999932</v>
      </c>
      <c r="F125" s="38"/>
    </row>
    <row r="126" spans="1:6">
      <c r="F126" s="38"/>
    </row>
    <row r="127" spans="1:6">
      <c r="A127" t="s">
        <v>141</v>
      </c>
      <c r="B127">
        <v>480.41</v>
      </c>
      <c r="C127">
        <v>481.75</v>
      </c>
      <c r="D127">
        <f>C127-B127</f>
        <v>1.339999999999975</v>
      </c>
      <c r="F127" s="38">
        <f>AVERAGE(D127:D131)</f>
        <v>1.3659999999999854</v>
      </c>
    </row>
    <row r="128" spans="1:6">
      <c r="B128">
        <v>486.69</v>
      </c>
      <c r="C128">
        <v>488.11</v>
      </c>
      <c r="D128">
        <f t="shared" ref="D128:D131" si="13">C128-B128</f>
        <v>1.4200000000000159</v>
      </c>
      <c r="F128" s="38"/>
    </row>
    <row r="129" spans="1:6">
      <c r="B129">
        <v>490.42</v>
      </c>
      <c r="C129">
        <v>492.24</v>
      </c>
      <c r="D129">
        <f t="shared" si="13"/>
        <v>1.8199999999999932</v>
      </c>
      <c r="F129" s="38"/>
    </row>
    <row r="130" spans="1:6">
      <c r="B130">
        <v>484.54</v>
      </c>
      <c r="C130">
        <v>485.58</v>
      </c>
      <c r="D130">
        <f t="shared" si="13"/>
        <v>1.0399999999999636</v>
      </c>
      <c r="F130" s="38"/>
    </row>
    <row r="131" spans="1:6">
      <c r="B131">
        <v>488.56</v>
      </c>
      <c r="C131">
        <v>489.77</v>
      </c>
      <c r="D131">
        <f t="shared" si="13"/>
        <v>1.2099999999999795</v>
      </c>
      <c r="F131" s="38"/>
    </row>
    <row r="132" spans="1:6">
      <c r="F132" s="38"/>
    </row>
    <row r="133" spans="1:6">
      <c r="A133" t="s">
        <v>142</v>
      </c>
      <c r="B133">
        <v>473.29</v>
      </c>
      <c r="C133">
        <v>471.49</v>
      </c>
      <c r="D133">
        <f>C133-B133</f>
        <v>-1.8000000000000114</v>
      </c>
      <c r="F133" s="38">
        <f>AVERAGE(D133:D139)</f>
        <v>1.6666666666651508E-3</v>
      </c>
    </row>
    <row r="134" spans="1:6">
      <c r="B134">
        <v>485.23</v>
      </c>
      <c r="C134">
        <v>482.04</v>
      </c>
      <c r="D134">
        <f t="shared" ref="D134:D138" si="14">C134-B134</f>
        <v>-3.1899999999999977</v>
      </c>
      <c r="F134" s="38"/>
    </row>
    <row r="135" spans="1:6">
      <c r="B135">
        <v>477.02</v>
      </c>
      <c r="C135">
        <v>478.09</v>
      </c>
      <c r="D135">
        <f t="shared" si="14"/>
        <v>1.0699999999999932</v>
      </c>
      <c r="F135" s="38"/>
    </row>
    <row r="136" spans="1:6">
      <c r="B136">
        <v>485.86</v>
      </c>
      <c r="C136">
        <v>488.42</v>
      </c>
      <c r="D136">
        <f t="shared" si="14"/>
        <v>2.5600000000000023</v>
      </c>
      <c r="F136" s="38"/>
    </row>
    <row r="137" spans="1:6">
      <c r="B137">
        <v>477.93</v>
      </c>
      <c r="C137">
        <v>478.8</v>
      </c>
      <c r="D137">
        <f t="shared" si="14"/>
        <v>0.87000000000000455</v>
      </c>
      <c r="F137" s="38"/>
    </row>
    <row r="138" spans="1:6">
      <c r="B138">
        <v>480.62</v>
      </c>
      <c r="C138">
        <v>481.12</v>
      </c>
      <c r="D138">
        <f t="shared" si="14"/>
        <v>0.5</v>
      </c>
      <c r="F138" s="38"/>
    </row>
    <row r="139" spans="1:6">
      <c r="F139" s="38"/>
    </row>
    <row r="140" spans="1:6">
      <c r="A140" t="s">
        <v>143</v>
      </c>
      <c r="B140">
        <v>478.34</v>
      </c>
      <c r="C140">
        <v>477.57</v>
      </c>
      <c r="D140">
        <f>C140-B140</f>
        <v>-0.76999999999998181</v>
      </c>
      <c r="F140" s="38">
        <f>AVERAGE(D140:D144)</f>
        <v>0.52800000000000868</v>
      </c>
    </row>
    <row r="141" spans="1:6">
      <c r="B141">
        <v>484.89</v>
      </c>
      <c r="C141">
        <v>487.64</v>
      </c>
      <c r="D141">
        <f t="shared" ref="D141:D144" si="15">C141-B141</f>
        <v>2.75</v>
      </c>
      <c r="F141" s="38"/>
    </row>
    <row r="142" spans="1:6">
      <c r="B142">
        <v>476.77</v>
      </c>
      <c r="C142">
        <v>475.42</v>
      </c>
      <c r="D142">
        <f t="shared" si="15"/>
        <v>-1.3499999999999659</v>
      </c>
      <c r="F142" s="38"/>
    </row>
    <row r="143" spans="1:6">
      <c r="B143">
        <v>483.05</v>
      </c>
      <c r="C143">
        <v>485.75</v>
      </c>
      <c r="D143">
        <f t="shared" si="15"/>
        <v>2.6999999999999886</v>
      </c>
      <c r="F143" s="38"/>
    </row>
    <row r="144" spans="1:6">
      <c r="B144">
        <v>481.08</v>
      </c>
      <c r="C144">
        <v>480.39</v>
      </c>
      <c r="D144">
        <f t="shared" si="15"/>
        <v>-0.68999999999999773</v>
      </c>
      <c r="F144" s="38"/>
    </row>
    <row r="145" spans="1:6">
      <c r="F145" s="38"/>
    </row>
    <row r="146" spans="1:6">
      <c r="A146" t="s">
        <v>144</v>
      </c>
      <c r="B146">
        <v>489.6</v>
      </c>
      <c r="C146">
        <v>495.85</v>
      </c>
      <c r="D146">
        <f>C146-B146</f>
        <v>6.25</v>
      </c>
      <c r="F146" s="38">
        <f>AVERAGE(D146:D150)</f>
        <v>6.6080000000000156</v>
      </c>
    </row>
    <row r="147" spans="1:6">
      <c r="B147">
        <v>487.39</v>
      </c>
      <c r="C147">
        <v>493.43</v>
      </c>
      <c r="D147">
        <f>C147-B147</f>
        <v>6.0400000000000205</v>
      </c>
      <c r="F147" s="38"/>
    </row>
    <row r="148" spans="1:6">
      <c r="B148">
        <v>487.17</v>
      </c>
      <c r="C148">
        <v>494.62</v>
      </c>
      <c r="D148">
        <f>C148-B148</f>
        <v>7.4499999999999886</v>
      </c>
      <c r="F148" s="38"/>
    </row>
    <row r="149" spans="1:6">
      <c r="B149">
        <v>485.08</v>
      </c>
      <c r="C149">
        <v>492.72</v>
      </c>
      <c r="D149">
        <f>C149-B149</f>
        <v>7.6400000000000432</v>
      </c>
      <c r="F149" s="38"/>
    </row>
    <row r="150" spans="1:6">
      <c r="B150">
        <v>487</v>
      </c>
      <c r="C150">
        <v>492.66</v>
      </c>
      <c r="D150">
        <f>C150-B150</f>
        <v>5.660000000000025</v>
      </c>
      <c r="F150" s="38"/>
    </row>
    <row r="151" spans="1:6">
      <c r="F151" s="38"/>
    </row>
    <row r="152" spans="1:6">
      <c r="A152" t="s">
        <v>145</v>
      </c>
      <c r="B152">
        <v>481.31</v>
      </c>
      <c r="C152">
        <v>481.62</v>
      </c>
      <c r="D152">
        <f>C152-B152</f>
        <v>0.31000000000000227</v>
      </c>
      <c r="F152" s="38">
        <f>AVERAGE(D152:D156)</f>
        <v>0.70999999999999086</v>
      </c>
    </row>
    <row r="153" spans="1:6">
      <c r="B153">
        <v>478.44</v>
      </c>
      <c r="C153">
        <v>479.21</v>
      </c>
      <c r="D153">
        <f t="shared" ref="D153:D156" si="16">C153-B153</f>
        <v>0.76999999999998181</v>
      </c>
      <c r="F153" s="38"/>
    </row>
    <row r="154" spans="1:6">
      <c r="B154">
        <v>477.85</v>
      </c>
      <c r="C154">
        <v>478.64</v>
      </c>
      <c r="D154">
        <f t="shared" si="16"/>
        <v>0.78999999999996362</v>
      </c>
      <c r="F154" s="38"/>
    </row>
    <row r="155" spans="1:6">
      <c r="B155">
        <v>483.23</v>
      </c>
      <c r="C155">
        <v>484.51</v>
      </c>
      <c r="D155">
        <f t="shared" si="16"/>
        <v>1.2799999999999727</v>
      </c>
      <c r="F155" s="38"/>
    </row>
    <row r="156" spans="1:6">
      <c r="B156">
        <v>491.03</v>
      </c>
      <c r="C156">
        <v>491.43</v>
      </c>
      <c r="D156">
        <f t="shared" si="16"/>
        <v>0.40000000000003411</v>
      </c>
      <c r="F156" s="38"/>
    </row>
    <row r="157" spans="1:6">
      <c r="F157" s="38"/>
    </row>
    <row r="158" spans="1:6">
      <c r="A158" t="s">
        <v>146</v>
      </c>
      <c r="B158">
        <v>486.76</v>
      </c>
      <c r="C158">
        <v>487.18</v>
      </c>
      <c r="D158">
        <f>C158-B158</f>
        <v>0.42000000000001592</v>
      </c>
      <c r="F158" s="38">
        <f>AVERAGE(D158:D162)</f>
        <v>1.8180000000000063</v>
      </c>
    </row>
    <row r="159" spans="1:6">
      <c r="B159">
        <v>482.74</v>
      </c>
      <c r="C159">
        <v>484.04</v>
      </c>
      <c r="D159">
        <f t="shared" ref="D159:D162" si="17">C159-B159</f>
        <v>1.3000000000000114</v>
      </c>
      <c r="F159" s="38"/>
    </row>
    <row r="160" spans="1:6">
      <c r="B160">
        <v>485.98</v>
      </c>
      <c r="C160">
        <v>488.11</v>
      </c>
      <c r="D160">
        <f t="shared" si="17"/>
        <v>2.1299999999999955</v>
      </c>
      <c r="F160" s="38"/>
    </row>
    <row r="161" spans="1:6">
      <c r="B161">
        <v>488.37</v>
      </c>
      <c r="C161">
        <v>490.92</v>
      </c>
      <c r="D161">
        <f t="shared" si="17"/>
        <v>2.5500000000000114</v>
      </c>
      <c r="F161" s="38"/>
    </row>
    <row r="162" spans="1:6">
      <c r="B162">
        <v>480.71</v>
      </c>
      <c r="C162">
        <v>483.4</v>
      </c>
      <c r="D162">
        <f t="shared" si="17"/>
        <v>2.6899999999999977</v>
      </c>
      <c r="F162" s="38"/>
    </row>
    <row r="163" spans="1:6">
      <c r="F163" s="38"/>
    </row>
    <row r="164" spans="1:6">
      <c r="A164" t="s">
        <v>147</v>
      </c>
      <c r="B164">
        <v>473.93</v>
      </c>
      <c r="C164">
        <v>474.04</v>
      </c>
      <c r="D164">
        <f>C164-B164</f>
        <v>0.11000000000001364</v>
      </c>
      <c r="F164" s="38">
        <f>AVERAGE(D164:D167)</f>
        <v>-1.2224999999999824</v>
      </c>
    </row>
    <row r="165" spans="1:6">
      <c r="B165">
        <v>483.15</v>
      </c>
      <c r="C165">
        <v>481.17</v>
      </c>
      <c r="D165">
        <f t="shared" ref="D165:D167" si="18">C165-B165</f>
        <v>-1.9799999999999613</v>
      </c>
      <c r="F165" s="38"/>
    </row>
    <row r="166" spans="1:6">
      <c r="B166">
        <v>482.28</v>
      </c>
      <c r="C166">
        <v>479.96</v>
      </c>
      <c r="D166">
        <f t="shared" si="18"/>
        <v>-2.3199999999999932</v>
      </c>
      <c r="F166" s="38"/>
    </row>
    <row r="167" spans="1:6">
      <c r="B167">
        <v>476.13</v>
      </c>
      <c r="C167">
        <v>475.43</v>
      </c>
      <c r="D167">
        <f t="shared" si="18"/>
        <v>-0.69999999999998863</v>
      </c>
      <c r="F167" s="38"/>
    </row>
    <row r="168" spans="1:6">
      <c r="F168" s="38"/>
    </row>
    <row r="169" spans="1:6">
      <c r="A169" t="s">
        <v>148</v>
      </c>
      <c r="B169">
        <v>484.07</v>
      </c>
      <c r="C169">
        <v>483.12</v>
      </c>
      <c r="D169">
        <f>C169-B169</f>
        <v>-0.94999999999998863</v>
      </c>
      <c r="F169" s="38">
        <f>AVERAGE(D169:D172)</f>
        <v>-1.3300000000000125</v>
      </c>
    </row>
    <row r="170" spans="1:6">
      <c r="B170">
        <v>483.38</v>
      </c>
      <c r="C170">
        <v>481.69</v>
      </c>
      <c r="D170">
        <f t="shared" ref="D170:D172" si="19">C170-B170</f>
        <v>-1.6899999999999977</v>
      </c>
      <c r="F170" s="38"/>
    </row>
    <row r="171" spans="1:6">
      <c r="B171">
        <v>487.1</v>
      </c>
      <c r="C171">
        <v>486.71</v>
      </c>
      <c r="D171">
        <f t="shared" si="19"/>
        <v>-0.3900000000000432</v>
      </c>
      <c r="F171" s="38"/>
    </row>
    <row r="172" spans="1:6">
      <c r="B172">
        <v>483.57</v>
      </c>
      <c r="C172">
        <v>481.28</v>
      </c>
      <c r="D172">
        <f t="shared" si="19"/>
        <v>-2.2900000000000205</v>
      </c>
      <c r="F172" s="38"/>
    </row>
    <row r="173" spans="1:6">
      <c r="F173" s="38"/>
    </row>
    <row r="174" spans="1:6">
      <c r="A174" t="s">
        <v>149</v>
      </c>
      <c r="B174" s="40">
        <v>483.35</v>
      </c>
      <c r="C174" s="40">
        <v>488.12</v>
      </c>
      <c r="D174" s="40">
        <f>C174-B174</f>
        <v>4.7699999999999818</v>
      </c>
      <c r="F174" s="38">
        <f>AVERAGE(D174:D176)</f>
        <v>3.4650000000000034</v>
      </c>
    </row>
    <row r="175" spans="1:6">
      <c r="B175" s="40">
        <v>480.4</v>
      </c>
      <c r="C175" s="40">
        <v>482.56</v>
      </c>
      <c r="D175" s="40">
        <f>C175-B175</f>
        <v>2.160000000000025</v>
      </c>
      <c r="F175" s="38"/>
    </row>
    <row r="176" spans="1:6">
      <c r="F176" s="38"/>
    </row>
    <row r="177" spans="1:6">
      <c r="A177" t="s">
        <v>150</v>
      </c>
      <c r="B177">
        <v>492.14</v>
      </c>
      <c r="C177">
        <v>493.48</v>
      </c>
      <c r="D177">
        <f>C177-B177</f>
        <v>1.3400000000000318</v>
      </c>
      <c r="F177" s="38">
        <f>AVERAGE(D177:D181)</f>
        <v>1.0700000000000158</v>
      </c>
    </row>
    <row r="178" spans="1:6">
      <c r="B178">
        <v>488.57</v>
      </c>
      <c r="C178">
        <v>489.7</v>
      </c>
      <c r="D178">
        <f t="shared" ref="D178:D181" si="20">C178-B178</f>
        <v>1.1299999999999955</v>
      </c>
      <c r="F178" s="38"/>
    </row>
    <row r="179" spans="1:6">
      <c r="B179">
        <v>489.14</v>
      </c>
      <c r="C179">
        <v>490.23</v>
      </c>
      <c r="D179">
        <f t="shared" si="20"/>
        <v>1.0900000000000318</v>
      </c>
      <c r="F179" s="38"/>
    </row>
    <row r="180" spans="1:6">
      <c r="B180">
        <v>493.3</v>
      </c>
      <c r="C180">
        <v>494.29</v>
      </c>
      <c r="D180">
        <f t="shared" si="20"/>
        <v>0.99000000000000909</v>
      </c>
      <c r="F180" s="38"/>
    </row>
    <row r="181" spans="1:6">
      <c r="B181">
        <v>492.38</v>
      </c>
      <c r="C181">
        <v>493.18</v>
      </c>
      <c r="D181">
        <f t="shared" si="20"/>
        <v>0.80000000000001137</v>
      </c>
      <c r="F181" s="38"/>
    </row>
    <row r="182" spans="1:6">
      <c r="F182" s="38"/>
    </row>
    <row r="183" spans="1:6">
      <c r="A183" t="s">
        <v>151</v>
      </c>
      <c r="B183">
        <v>474.46</v>
      </c>
      <c r="C183">
        <v>473.38</v>
      </c>
      <c r="D183">
        <f>C183-B183</f>
        <v>-1.0799999999999841</v>
      </c>
      <c r="F183" s="38">
        <f>AVERAGE(D183:D187)</f>
        <v>-2.5479999999999903</v>
      </c>
    </row>
    <row r="184" spans="1:6">
      <c r="B184">
        <v>484.26</v>
      </c>
      <c r="C184">
        <v>482.56</v>
      </c>
      <c r="D184">
        <f t="shared" ref="D184:D187" si="21">C184-B184</f>
        <v>-1.6999999999999886</v>
      </c>
      <c r="F184" s="38"/>
    </row>
    <row r="185" spans="1:6">
      <c r="B185">
        <v>473.95</v>
      </c>
      <c r="C185">
        <v>468.55</v>
      </c>
      <c r="D185">
        <f t="shared" si="21"/>
        <v>-5.3999999999999773</v>
      </c>
      <c r="F185" s="38"/>
    </row>
    <row r="186" spans="1:6">
      <c r="B186">
        <v>480</v>
      </c>
      <c r="C186">
        <v>478.75</v>
      </c>
      <c r="D186">
        <f t="shared" si="21"/>
        <v>-1.25</v>
      </c>
      <c r="F186" s="38"/>
    </row>
    <row r="187" spans="1:6">
      <c r="B187">
        <v>480.43</v>
      </c>
      <c r="C187">
        <v>477.12</v>
      </c>
      <c r="D187">
        <f t="shared" si="21"/>
        <v>-3.3100000000000023</v>
      </c>
      <c r="F187" s="38"/>
    </row>
    <row r="188" spans="1:6">
      <c r="F188" s="38"/>
    </row>
    <row r="189" spans="1:6">
      <c r="A189" t="s">
        <v>152</v>
      </c>
      <c r="B189">
        <v>482.31</v>
      </c>
      <c r="C189">
        <v>483.26</v>
      </c>
      <c r="D189">
        <f>C189-B189</f>
        <v>0.94999999999998863</v>
      </c>
      <c r="F189" s="38">
        <f>AVERAGE(D189:D192)</f>
        <v>-0.7225000000000108</v>
      </c>
    </row>
    <row r="190" spans="1:6">
      <c r="B190">
        <v>483.67</v>
      </c>
      <c r="C190">
        <v>481.78</v>
      </c>
      <c r="D190">
        <f t="shared" ref="D190:D192" si="22">C190-B190</f>
        <v>-1.8900000000000432</v>
      </c>
      <c r="F190" s="38"/>
    </row>
    <row r="191" spans="1:6">
      <c r="B191">
        <v>476.74</v>
      </c>
      <c r="C191">
        <v>474.51</v>
      </c>
      <c r="D191">
        <f t="shared" si="22"/>
        <v>-2.2300000000000182</v>
      </c>
      <c r="F191" s="38"/>
    </row>
    <row r="192" spans="1:6">
      <c r="B192">
        <v>486.26</v>
      </c>
      <c r="C192">
        <v>486.54</v>
      </c>
      <c r="D192">
        <f t="shared" si="22"/>
        <v>0.28000000000002956</v>
      </c>
      <c r="F192" s="38"/>
    </row>
    <row r="193" spans="1:6">
      <c r="F193" s="38"/>
    </row>
    <row r="194" spans="1:6">
      <c r="A194" t="s">
        <v>153</v>
      </c>
      <c r="B194" s="40">
        <v>482.29</v>
      </c>
      <c r="C194" s="40">
        <v>484.67</v>
      </c>
      <c r="D194" s="40">
        <f>C194-B194</f>
        <v>2.3799999999999955</v>
      </c>
      <c r="F194" s="38">
        <f>AVERAGE(D194:D197)</f>
        <v>2.1099999999999945</v>
      </c>
    </row>
    <row r="195" spans="1:6">
      <c r="B195" s="40">
        <v>486.46</v>
      </c>
      <c r="C195" s="40">
        <v>488.02</v>
      </c>
      <c r="D195" s="40">
        <f t="shared" ref="D195:D196" si="23">C195-B195</f>
        <v>1.5600000000000023</v>
      </c>
      <c r="F195" s="38"/>
    </row>
    <row r="196" spans="1:6">
      <c r="B196" s="40">
        <v>482.7</v>
      </c>
      <c r="C196" s="40">
        <v>485.09</v>
      </c>
      <c r="D196" s="40">
        <f t="shared" si="23"/>
        <v>2.3899999999999864</v>
      </c>
      <c r="F196" s="38"/>
    </row>
    <row r="197" spans="1:6">
      <c r="F197" s="38"/>
    </row>
    <row r="198" spans="1:6">
      <c r="A198" t="s">
        <v>154</v>
      </c>
      <c r="B198">
        <v>478.24</v>
      </c>
      <c r="C198">
        <v>476.85</v>
      </c>
      <c r="D198">
        <f>C198-B198</f>
        <v>-1.3899999999999864</v>
      </c>
      <c r="F198" s="38">
        <f>AVERAGE(D198:D203)</f>
        <v>-0.71499999999999397</v>
      </c>
    </row>
    <row r="199" spans="1:6">
      <c r="B199">
        <v>478.25</v>
      </c>
      <c r="C199">
        <v>475.15</v>
      </c>
      <c r="D199">
        <f t="shared" ref="D199:D203" si="24">C199-B199</f>
        <v>-3.1000000000000227</v>
      </c>
      <c r="F199" s="38"/>
    </row>
    <row r="200" spans="1:6">
      <c r="B200">
        <v>482.53</v>
      </c>
      <c r="C200">
        <v>483.93</v>
      </c>
      <c r="D200">
        <f t="shared" si="24"/>
        <v>1.4000000000000341</v>
      </c>
      <c r="F200" s="38"/>
    </row>
    <row r="201" spans="1:6">
      <c r="B201">
        <v>481.27</v>
      </c>
      <c r="C201">
        <v>482.35</v>
      </c>
      <c r="D201">
        <f t="shared" si="24"/>
        <v>1.0800000000000409</v>
      </c>
      <c r="F201" s="38"/>
    </row>
    <row r="202" spans="1:6">
      <c r="B202">
        <v>477.66</v>
      </c>
      <c r="C202">
        <v>475.81</v>
      </c>
      <c r="D202">
        <f t="shared" si="24"/>
        <v>-1.8500000000000227</v>
      </c>
      <c r="F202" s="38"/>
    </row>
    <row r="203" spans="1:6">
      <c r="B203">
        <v>479.93</v>
      </c>
      <c r="C203">
        <v>479.5</v>
      </c>
      <c r="D203">
        <f t="shared" si="24"/>
        <v>-0.43000000000000682</v>
      </c>
      <c r="F203" s="38"/>
    </row>
    <row r="204" spans="1:6">
      <c r="F204" s="38"/>
    </row>
    <row r="205" spans="1:6">
      <c r="A205" t="s">
        <v>155</v>
      </c>
      <c r="B205">
        <v>479.83</v>
      </c>
      <c r="C205">
        <v>482.52</v>
      </c>
      <c r="D205">
        <f>C205-B205</f>
        <v>2.6899999999999977</v>
      </c>
      <c r="F205" s="38">
        <f>AVERAGE(D205:D210)</f>
        <v>-1.3333333333349628E-2</v>
      </c>
    </row>
    <row r="206" spans="1:6">
      <c r="B206">
        <v>474.92</v>
      </c>
      <c r="C206">
        <v>471.8</v>
      </c>
      <c r="D206">
        <f t="shared" ref="D206:D210" si="25">C206-B206</f>
        <v>-3.1200000000000045</v>
      </c>
      <c r="F206" s="38"/>
    </row>
    <row r="207" spans="1:6">
      <c r="B207">
        <v>478.8</v>
      </c>
      <c r="C207">
        <v>476.65</v>
      </c>
      <c r="D207">
        <f t="shared" si="25"/>
        <v>-2.1500000000000341</v>
      </c>
      <c r="F207" s="38"/>
    </row>
    <row r="208" spans="1:6">
      <c r="B208">
        <v>473.36</v>
      </c>
      <c r="C208">
        <v>473.2</v>
      </c>
      <c r="D208">
        <f t="shared" si="25"/>
        <v>-0.16000000000002501</v>
      </c>
      <c r="F208" s="38"/>
    </row>
    <row r="209" spans="1:6">
      <c r="B209">
        <v>482.61</v>
      </c>
      <c r="C209">
        <v>484.21</v>
      </c>
      <c r="D209">
        <f t="shared" si="25"/>
        <v>1.5999999999999659</v>
      </c>
      <c r="F209" s="38"/>
    </row>
    <row r="210" spans="1:6">
      <c r="B210">
        <v>483.1</v>
      </c>
      <c r="C210">
        <v>484.16</v>
      </c>
      <c r="D210">
        <f t="shared" si="25"/>
        <v>1.0600000000000023</v>
      </c>
      <c r="F210" s="38"/>
    </row>
    <row r="211" spans="1:6">
      <c r="F211" s="38"/>
    </row>
    <row r="212" spans="1:6">
      <c r="F212" s="38"/>
    </row>
    <row r="213" spans="1:6">
      <c r="A213" t="s">
        <v>156</v>
      </c>
      <c r="B213">
        <v>485.45</v>
      </c>
      <c r="C213">
        <v>485.99</v>
      </c>
      <c r="D213">
        <f t="shared" ref="D213:D217" si="26">C213-B213</f>
        <v>0.54000000000002046</v>
      </c>
      <c r="F213" s="38">
        <f>AVERAGE(D213:D217)</f>
        <v>0.32599999999998774</v>
      </c>
    </row>
    <row r="214" spans="1:6">
      <c r="B214">
        <v>482.04</v>
      </c>
      <c r="C214">
        <v>482.4</v>
      </c>
      <c r="D214">
        <f t="shared" si="26"/>
        <v>0.3599999999999568</v>
      </c>
      <c r="F214" s="38"/>
    </row>
    <row r="215" spans="1:6">
      <c r="B215">
        <v>485.79</v>
      </c>
      <c r="C215">
        <v>486.05</v>
      </c>
      <c r="D215">
        <f t="shared" si="26"/>
        <v>0.25999999999999091</v>
      </c>
      <c r="F215" s="38"/>
    </row>
    <row r="216" spans="1:6">
      <c r="B216">
        <v>484.72</v>
      </c>
      <c r="C216">
        <v>485.2</v>
      </c>
      <c r="D216">
        <f t="shared" si="26"/>
        <v>0.47999999999996135</v>
      </c>
      <c r="F216" s="38"/>
    </row>
    <row r="217" spans="1:6">
      <c r="B217">
        <v>481.11</v>
      </c>
      <c r="C217">
        <v>481.1</v>
      </c>
      <c r="D217">
        <f t="shared" si="26"/>
        <v>-9.9999999999909051E-3</v>
      </c>
      <c r="F217" s="38"/>
    </row>
    <row r="218" spans="1:6">
      <c r="F218" s="38"/>
    </row>
    <row r="219" spans="1:6">
      <c r="A219" t="s">
        <v>157</v>
      </c>
      <c r="B219">
        <v>487.73</v>
      </c>
      <c r="C219">
        <v>488.15</v>
      </c>
      <c r="D219">
        <f t="shared" ref="D219:D223" si="27">C219-B219</f>
        <v>0.41999999999995907</v>
      </c>
      <c r="F219" s="38">
        <f>AVERAGE(D219:D223)</f>
        <v>1.0759999999999876</v>
      </c>
    </row>
    <row r="220" spans="1:6">
      <c r="B220">
        <v>487</v>
      </c>
      <c r="C220">
        <v>488.33</v>
      </c>
      <c r="D220">
        <f t="shared" si="27"/>
        <v>1.3299999999999841</v>
      </c>
      <c r="F220" s="38"/>
    </row>
    <row r="221" spans="1:6">
      <c r="B221">
        <v>484</v>
      </c>
      <c r="C221">
        <v>485.54</v>
      </c>
      <c r="D221">
        <f t="shared" si="27"/>
        <v>1.5400000000000205</v>
      </c>
      <c r="F221" s="38"/>
    </row>
    <row r="222" spans="1:6">
      <c r="B222">
        <v>480.31</v>
      </c>
      <c r="C222">
        <v>481.42</v>
      </c>
      <c r="D222">
        <f t="shared" si="27"/>
        <v>1.1100000000000136</v>
      </c>
      <c r="F222" s="38"/>
    </row>
    <row r="223" spans="1:6">
      <c r="B223">
        <v>485.73</v>
      </c>
      <c r="C223">
        <v>486.71</v>
      </c>
      <c r="D223">
        <f t="shared" si="27"/>
        <v>0.97999999999996135</v>
      </c>
      <c r="F223" s="38"/>
    </row>
    <row r="224" spans="1:6">
      <c r="F224" s="38"/>
    </row>
    <row r="225" spans="1:6">
      <c r="A225" t="s">
        <v>158</v>
      </c>
      <c r="B225">
        <v>476.8</v>
      </c>
      <c r="C225">
        <v>478.39</v>
      </c>
      <c r="D225">
        <f>C225-B225</f>
        <v>1.589999999999975</v>
      </c>
      <c r="F225" s="38">
        <f>AVERAGE(D225:D229)</f>
        <v>1.4500000000000113</v>
      </c>
    </row>
    <row r="226" spans="1:6">
      <c r="B226">
        <v>474.02</v>
      </c>
      <c r="C226">
        <v>475.16</v>
      </c>
      <c r="D226">
        <f t="shared" ref="D226:D229" si="28">C226-B226</f>
        <v>1.1400000000000432</v>
      </c>
      <c r="F226" s="38"/>
    </row>
    <row r="227" spans="1:6">
      <c r="B227">
        <v>476.32</v>
      </c>
      <c r="C227">
        <v>478.08</v>
      </c>
      <c r="D227">
        <f t="shared" si="28"/>
        <v>1.7599999999999909</v>
      </c>
      <c r="F227" s="38"/>
    </row>
    <row r="228" spans="1:6">
      <c r="B228">
        <v>485.39</v>
      </c>
      <c r="C228">
        <v>487.07</v>
      </c>
      <c r="D228">
        <f t="shared" si="28"/>
        <v>1.6800000000000068</v>
      </c>
      <c r="F228" s="38"/>
    </row>
    <row r="229" spans="1:6">
      <c r="B229">
        <v>488.02</v>
      </c>
      <c r="C229">
        <v>489.1</v>
      </c>
      <c r="D229">
        <f t="shared" si="28"/>
        <v>1.0800000000000409</v>
      </c>
      <c r="F229" s="38"/>
    </row>
    <row r="230" spans="1:6">
      <c r="F230" s="38"/>
    </row>
    <row r="231" spans="1:6">
      <c r="A231" t="s">
        <v>159</v>
      </c>
      <c r="B231">
        <v>482.06</v>
      </c>
      <c r="C231">
        <v>484.17</v>
      </c>
      <c r="D231">
        <f t="shared" ref="D231" si="29">C231-B231</f>
        <v>2.1100000000000136</v>
      </c>
      <c r="F231" s="38">
        <f>AVERAGE(D231:D234)</f>
        <v>2.3150000000000119</v>
      </c>
    </row>
    <row r="232" spans="1:6">
      <c r="B232" s="40">
        <v>484.61</v>
      </c>
      <c r="C232" s="40">
        <v>487.37</v>
      </c>
      <c r="D232" s="40">
        <f>C232-B232</f>
        <v>2.7599999999999909</v>
      </c>
      <c r="F232" s="38"/>
    </row>
    <row r="233" spans="1:6">
      <c r="B233" s="40">
        <v>484.75</v>
      </c>
      <c r="C233" s="40">
        <v>487.5</v>
      </c>
      <c r="D233" s="40">
        <f>C233-B233</f>
        <v>2.75</v>
      </c>
      <c r="F233" s="38"/>
    </row>
    <row r="234" spans="1:6">
      <c r="B234">
        <v>479.21</v>
      </c>
      <c r="C234">
        <v>480.85</v>
      </c>
      <c r="D234">
        <f>C234-B234</f>
        <v>1.6400000000000432</v>
      </c>
      <c r="F234" s="38"/>
    </row>
    <row r="235" spans="1:6">
      <c r="F235" s="38"/>
    </row>
    <row r="236" spans="1:6">
      <c r="A236" t="s">
        <v>160</v>
      </c>
      <c r="B236">
        <v>479.82</v>
      </c>
      <c r="C236">
        <v>481.16</v>
      </c>
      <c r="D236">
        <f t="shared" ref="D236:D239" si="30">C236-B236</f>
        <v>1.3400000000000318</v>
      </c>
      <c r="F236" s="38">
        <f>AVERAGE(D236:D239)</f>
        <v>1.0650000000000261</v>
      </c>
    </row>
    <row r="237" spans="1:6">
      <c r="B237">
        <v>478.64</v>
      </c>
      <c r="C237">
        <v>480.04</v>
      </c>
      <c r="D237">
        <f t="shared" si="30"/>
        <v>1.4000000000000341</v>
      </c>
      <c r="F237" s="38"/>
    </row>
    <row r="238" spans="1:6">
      <c r="B238">
        <v>476.12</v>
      </c>
      <c r="C238">
        <v>476.85</v>
      </c>
      <c r="D238">
        <f t="shared" si="30"/>
        <v>0.73000000000001819</v>
      </c>
      <c r="F238" s="38"/>
    </row>
    <row r="239" spans="1:6">
      <c r="B239">
        <v>476.52</v>
      </c>
      <c r="C239">
        <v>477.31</v>
      </c>
      <c r="D239">
        <f t="shared" si="30"/>
        <v>0.79000000000002046</v>
      </c>
      <c r="F239" s="38"/>
    </row>
    <row r="240" spans="1:6">
      <c r="F240" s="38"/>
    </row>
    <row r="241" spans="1:6">
      <c r="A241" t="s">
        <v>161</v>
      </c>
      <c r="B241">
        <v>482.1</v>
      </c>
      <c r="C241">
        <v>485.26</v>
      </c>
      <c r="D241">
        <f>C241-B241</f>
        <v>3.1599999999999682</v>
      </c>
      <c r="F241" s="38">
        <f>AVERAGE(D241:D245)</f>
        <v>1.1599999999999966</v>
      </c>
    </row>
    <row r="242" spans="1:6">
      <c r="B242">
        <v>484.43</v>
      </c>
      <c r="C242">
        <v>485.47</v>
      </c>
      <c r="D242">
        <f>C242-B242</f>
        <v>1.0400000000000205</v>
      </c>
      <c r="F242" s="38"/>
    </row>
    <row r="243" spans="1:6">
      <c r="F243" s="38"/>
    </row>
    <row r="244" spans="1:6">
      <c r="A244" t="s">
        <v>162</v>
      </c>
      <c r="B244" s="41">
        <v>483.88</v>
      </c>
      <c r="C244" s="41">
        <v>484.32</v>
      </c>
      <c r="D244" s="42">
        <f>C244-B244</f>
        <v>0.43999999999999773</v>
      </c>
      <c r="F244" s="38">
        <f>AVERAGE(D244:D250)</f>
        <v>0.78999999999999615</v>
      </c>
    </row>
    <row r="245" spans="1:6">
      <c r="B245" s="41">
        <v>481.47</v>
      </c>
      <c r="C245" s="41">
        <v>481.47</v>
      </c>
      <c r="D245" s="42">
        <f t="shared" ref="D245:D250" si="31">C245-B245</f>
        <v>0</v>
      </c>
      <c r="F245" s="38"/>
    </row>
    <row r="246" spans="1:6">
      <c r="B246" s="41">
        <v>483.97</v>
      </c>
      <c r="C246" s="41">
        <v>484.9</v>
      </c>
      <c r="D246" s="42">
        <f t="shared" si="31"/>
        <v>0.92999999999994998</v>
      </c>
    </row>
    <row r="247" spans="1:6">
      <c r="B247" s="41">
        <v>481.09</v>
      </c>
      <c r="C247" s="41">
        <v>482.04</v>
      </c>
      <c r="D247" s="42">
        <f t="shared" si="31"/>
        <v>0.95000000000004547</v>
      </c>
    </row>
    <row r="248" spans="1:6">
      <c r="B248" s="41">
        <v>480.24</v>
      </c>
      <c r="C248" s="41">
        <v>481.03</v>
      </c>
      <c r="D248" s="42">
        <f t="shared" si="31"/>
        <v>0.78999999999996362</v>
      </c>
    </row>
    <row r="249" spans="1:6">
      <c r="B249" s="41">
        <v>484.43</v>
      </c>
      <c r="C249" s="41">
        <v>485.77</v>
      </c>
      <c r="D249" s="42">
        <f t="shared" si="31"/>
        <v>1.339999999999975</v>
      </c>
    </row>
    <row r="250" spans="1:6">
      <c r="B250" s="41">
        <v>484.21</v>
      </c>
      <c r="C250" s="41">
        <v>485.29</v>
      </c>
      <c r="D250" s="42">
        <f t="shared" si="31"/>
        <v>1.0800000000000409</v>
      </c>
    </row>
    <row r="251" spans="1:6">
      <c r="D251" s="43"/>
    </row>
    <row r="252" spans="1:6">
      <c r="A252" t="s">
        <v>163</v>
      </c>
      <c r="B252" s="41">
        <v>483.64</v>
      </c>
      <c r="C252" s="41">
        <v>484.62</v>
      </c>
      <c r="D252" s="42">
        <f>C252-B252</f>
        <v>0.98000000000001819</v>
      </c>
      <c r="F252" s="38">
        <f>AVERAGE(D252:D258)</f>
        <v>1.0214285714285845</v>
      </c>
    </row>
    <row r="253" spans="1:6">
      <c r="B253" s="41">
        <v>482.77</v>
      </c>
      <c r="C253" s="41">
        <v>484.19</v>
      </c>
      <c r="D253" s="42">
        <f t="shared" ref="D253:D258" si="32">C253-B253</f>
        <v>1.4200000000000159</v>
      </c>
    </row>
    <row r="254" spans="1:6">
      <c r="B254" s="41">
        <v>474.7</v>
      </c>
      <c r="C254" s="41">
        <v>475.99</v>
      </c>
      <c r="D254" s="42">
        <f t="shared" si="32"/>
        <v>1.2900000000000205</v>
      </c>
    </row>
    <row r="255" spans="1:6">
      <c r="B255" s="41">
        <v>488.03</v>
      </c>
      <c r="C255" s="41">
        <v>488.02</v>
      </c>
      <c r="D255" s="42">
        <f t="shared" si="32"/>
        <v>-9.9999999999909051E-3</v>
      </c>
    </row>
    <row r="256" spans="1:6">
      <c r="B256" s="41">
        <v>478.38</v>
      </c>
      <c r="C256" s="41">
        <v>479.3</v>
      </c>
      <c r="D256" s="42">
        <f t="shared" si="32"/>
        <v>0.92000000000001592</v>
      </c>
    </row>
    <row r="257" spans="1:6">
      <c r="B257" s="41">
        <v>482.09</v>
      </c>
      <c r="C257" s="41">
        <v>483.32</v>
      </c>
      <c r="D257" s="42">
        <f t="shared" si="32"/>
        <v>1.2300000000000182</v>
      </c>
    </row>
    <row r="258" spans="1:6">
      <c r="B258" s="41">
        <v>480.47</v>
      </c>
      <c r="C258" s="41">
        <v>481.79</v>
      </c>
      <c r="D258" s="42">
        <f t="shared" si="32"/>
        <v>1.3199999999999932</v>
      </c>
    </row>
    <row r="259" spans="1:6">
      <c r="B259" s="41"/>
      <c r="C259" s="41"/>
      <c r="D259" s="42"/>
    </row>
    <row r="260" spans="1:6">
      <c r="B260" s="41"/>
      <c r="C260" s="41"/>
      <c r="D260" s="42"/>
    </row>
    <row r="261" spans="1:6">
      <c r="A261" t="s">
        <v>164</v>
      </c>
      <c r="B261" s="41">
        <v>483.64</v>
      </c>
      <c r="C261" s="41">
        <v>484.62</v>
      </c>
      <c r="D261" s="42">
        <f>C261-B261</f>
        <v>0.98000000000001819</v>
      </c>
      <c r="F261" s="38">
        <f>AVERAGE(D261:D267)</f>
        <v>1.0914285714285856</v>
      </c>
    </row>
    <row r="262" spans="1:6">
      <c r="A262" s="41"/>
      <c r="B262" s="41">
        <v>482.77</v>
      </c>
      <c r="C262" s="41">
        <v>484.19</v>
      </c>
      <c r="D262" s="42">
        <f t="shared" ref="D262:D267" si="33">C262-B262</f>
        <v>1.4200000000000159</v>
      </c>
    </row>
    <row r="263" spans="1:6">
      <c r="A263" s="41"/>
      <c r="B263" s="41">
        <v>474.7</v>
      </c>
      <c r="C263" s="41">
        <v>475.99</v>
      </c>
      <c r="D263" s="42">
        <f t="shared" si="33"/>
        <v>1.2900000000000205</v>
      </c>
    </row>
    <row r="264" spans="1:6">
      <c r="A264" s="41"/>
      <c r="B264" s="41">
        <v>488.03</v>
      </c>
      <c r="C264" s="41">
        <v>488.02</v>
      </c>
      <c r="D264" s="42">
        <f t="shared" si="33"/>
        <v>-9.9999999999909051E-3</v>
      </c>
    </row>
    <row r="265" spans="1:6">
      <c r="A265" s="41"/>
      <c r="B265" s="41">
        <v>478.38</v>
      </c>
      <c r="C265" s="41">
        <v>479.3</v>
      </c>
      <c r="D265" s="42">
        <f t="shared" si="33"/>
        <v>0.92000000000001592</v>
      </c>
    </row>
    <row r="266" spans="1:6">
      <c r="A266" s="41"/>
      <c r="B266" s="41">
        <v>482.09</v>
      </c>
      <c r="C266" s="41">
        <v>483.32</v>
      </c>
      <c r="D266" s="42">
        <f t="shared" si="33"/>
        <v>1.2300000000000182</v>
      </c>
    </row>
    <row r="267" spans="1:6">
      <c r="A267" s="41"/>
      <c r="B267" s="41">
        <v>483.93</v>
      </c>
      <c r="C267" s="41">
        <v>485.74</v>
      </c>
      <c r="D267" s="42">
        <f t="shared" si="33"/>
        <v>1.8100000000000023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9782E-0561-4CBC-B91F-72BF3674E996}">
  <dimension ref="A1:BJ59"/>
  <sheetViews>
    <sheetView workbookViewId="0">
      <selection activeCell="H34" sqref="H34"/>
    </sheetView>
  </sheetViews>
  <sheetFormatPr defaultRowHeight="15"/>
  <cols>
    <col min="1" max="1" width="31.5703125" bestFit="1" customWidth="1"/>
    <col min="8" max="8" width="26.140625" bestFit="1" customWidth="1"/>
    <col min="23" max="23" width="21.85546875" customWidth="1"/>
    <col min="38" max="38" width="14.42578125" customWidth="1"/>
    <col min="51" max="51" width="22.5703125" bestFit="1" customWidth="1"/>
  </cols>
  <sheetData>
    <row r="1" spans="1:62">
      <c r="A1" s="1"/>
      <c r="B1" s="1" t="s">
        <v>165</v>
      </c>
      <c r="C1" s="1"/>
      <c r="D1" s="1"/>
      <c r="E1" s="1"/>
      <c r="H1" t="s">
        <v>224</v>
      </c>
      <c r="W1" t="s">
        <v>247</v>
      </c>
      <c r="AL1" t="s">
        <v>269</v>
      </c>
      <c r="AY1" t="s">
        <v>278</v>
      </c>
    </row>
    <row r="2" spans="1:62">
      <c r="A2" s="1"/>
      <c r="B2" s="13">
        <v>840</v>
      </c>
      <c r="C2" s="13">
        <v>910</v>
      </c>
      <c r="D2" s="13">
        <v>916</v>
      </c>
      <c r="E2" s="13">
        <v>972</v>
      </c>
      <c r="H2" s="47" t="s">
        <v>189</v>
      </c>
      <c r="I2" s="1" t="s">
        <v>190</v>
      </c>
      <c r="J2" s="1"/>
      <c r="K2" s="1" t="s">
        <v>191</v>
      </c>
      <c r="L2" s="1" t="s">
        <v>192</v>
      </c>
      <c r="M2" s="1" t="s">
        <v>193</v>
      </c>
      <c r="N2" s="1" t="s">
        <v>194</v>
      </c>
      <c r="O2" s="1" t="s">
        <v>195</v>
      </c>
      <c r="P2" s="1" t="s">
        <v>196</v>
      </c>
      <c r="Q2" s="1" t="s">
        <v>197</v>
      </c>
      <c r="R2" s="1" t="s">
        <v>198</v>
      </c>
      <c r="S2" s="1" t="s">
        <v>199</v>
      </c>
      <c r="T2" s="1" t="s">
        <v>200</v>
      </c>
      <c r="W2" s="47" t="s">
        <v>225</v>
      </c>
      <c r="X2" s="1" t="s">
        <v>190</v>
      </c>
      <c r="Y2" s="1"/>
      <c r="Z2" s="1" t="s">
        <v>191</v>
      </c>
      <c r="AA2" s="1" t="s">
        <v>192</v>
      </c>
      <c r="AB2" s="1" t="s">
        <v>193</v>
      </c>
      <c r="AC2" s="1" t="s">
        <v>194</v>
      </c>
      <c r="AD2" s="1" t="s">
        <v>195</v>
      </c>
      <c r="AE2" s="1" t="s">
        <v>196</v>
      </c>
      <c r="AF2" s="1" t="s">
        <v>197</v>
      </c>
      <c r="AG2" s="1" t="s">
        <v>198</v>
      </c>
      <c r="AH2" s="1" t="s">
        <v>199</v>
      </c>
      <c r="AI2" s="1" t="s">
        <v>200</v>
      </c>
      <c r="AL2" s="47" t="s">
        <v>248</v>
      </c>
      <c r="AM2" s="1" t="s">
        <v>190</v>
      </c>
      <c r="AN2" s="1" t="s">
        <v>191</v>
      </c>
      <c r="AO2" s="1" t="s">
        <v>192</v>
      </c>
      <c r="AP2" s="1" t="s">
        <v>193</v>
      </c>
      <c r="AQ2" s="1" t="s">
        <v>194</v>
      </c>
      <c r="AR2" s="1" t="s">
        <v>195</v>
      </c>
      <c r="AS2" s="1" t="s">
        <v>196</v>
      </c>
      <c r="AT2" s="1" t="s">
        <v>197</v>
      </c>
      <c r="AU2" s="1" t="s">
        <v>198</v>
      </c>
      <c r="AV2" s="1" t="s">
        <v>249</v>
      </c>
      <c r="AW2" s="1" t="s">
        <v>200</v>
      </c>
      <c r="AX2" s="1"/>
      <c r="AY2" s="47" t="s">
        <v>270</v>
      </c>
      <c r="AZ2" s="1" t="s">
        <v>190</v>
      </c>
      <c r="BA2" s="1" t="s">
        <v>191</v>
      </c>
      <c r="BB2" s="1" t="s">
        <v>192</v>
      </c>
      <c r="BC2" s="1" t="s">
        <v>193</v>
      </c>
      <c r="BD2" s="1" t="s">
        <v>194</v>
      </c>
      <c r="BE2" s="1" t="s">
        <v>195</v>
      </c>
      <c r="BF2" s="1" t="s">
        <v>196</v>
      </c>
      <c r="BG2" s="1" t="s">
        <v>197</v>
      </c>
      <c r="BH2" s="1" t="s">
        <v>198</v>
      </c>
      <c r="BI2" s="1" t="s">
        <v>249</v>
      </c>
      <c r="BJ2" s="1" t="s">
        <v>200</v>
      </c>
    </row>
    <row r="3" spans="1:62">
      <c r="A3" s="13" t="s">
        <v>166</v>
      </c>
      <c r="B3" s="1">
        <v>0.73385999999999996</v>
      </c>
      <c r="C3" s="1">
        <v>0.63314999999999999</v>
      </c>
      <c r="D3" s="1">
        <v>0.42529</v>
      </c>
      <c r="E3" s="1">
        <v>0.71103000000000005</v>
      </c>
      <c r="H3" s="1" t="s">
        <v>201</v>
      </c>
      <c r="I3" s="1">
        <v>0.26910000000000001</v>
      </c>
      <c r="J3" s="1" t="s">
        <v>202</v>
      </c>
      <c r="K3" s="1">
        <v>0.68379999999999996</v>
      </c>
      <c r="L3" s="1">
        <f>1/K3*1000</f>
        <v>1462.4159110851126</v>
      </c>
      <c r="M3" s="1">
        <f>LOG(L3)</f>
        <v>3.1650709035394242</v>
      </c>
      <c r="N3" s="1">
        <v>3.1650709035394202</v>
      </c>
      <c r="O3" s="1">
        <f>L3/L4</f>
        <v>2.7162913132494877</v>
      </c>
      <c r="P3" s="1">
        <f>LOG(O3)</f>
        <v>0.43397634475143843</v>
      </c>
      <c r="Q3" s="1">
        <f>AVERAGE(P3:P11)</f>
        <v>0.43140622907118797</v>
      </c>
      <c r="R3" s="1">
        <f>STDEV(P3:P11)/SQRT(4)</f>
        <v>1.2709615780224271E-2</v>
      </c>
      <c r="S3" s="1">
        <f>AVERAGE(N3:N10)</f>
        <v>3.1374956533144855</v>
      </c>
      <c r="T3" s="1">
        <f>STDEV(N3:N10)/SQRT(4)</f>
        <v>1.4954369443139312E-2</v>
      </c>
      <c r="W3" s="1" t="s">
        <v>226</v>
      </c>
      <c r="X3" s="1">
        <v>0.17080000000000001</v>
      </c>
      <c r="Y3" s="1" t="s">
        <v>202</v>
      </c>
      <c r="Z3" s="1">
        <v>0.48759999999999998</v>
      </c>
      <c r="AA3" s="1">
        <f t="shared" ref="AA3:AA10" si="0">1/Z3*1000</f>
        <v>2050.8613617719443</v>
      </c>
      <c r="AB3" s="1">
        <f>LOG(AA3)</f>
        <v>3.3119363030536557</v>
      </c>
      <c r="AC3" s="1">
        <v>3.3119363030536602</v>
      </c>
      <c r="AD3" s="1">
        <f>AA3/AA4</f>
        <v>4.8560295324036096</v>
      </c>
      <c r="AE3" s="1">
        <f>LOG(AD3)</f>
        <v>0.68628131927826463</v>
      </c>
      <c r="AF3" s="1">
        <f>AVERAGE(AE3:AE9)</f>
        <v>0.76127298529920795</v>
      </c>
      <c r="AG3" s="1">
        <f>STDEV(AE3:AE10)/SQRT(4)</f>
        <v>5.7822730301463982E-2</v>
      </c>
      <c r="AH3" s="1">
        <f>AVERAGE(AC3:AC9)</f>
        <v>3.3475739032229037</v>
      </c>
      <c r="AI3" s="1">
        <f>STDEV(AC3:AC9)/SQRT(4)</f>
        <v>2.8317175280366959E-2</v>
      </c>
      <c r="AL3" s="1" t="s">
        <v>250</v>
      </c>
      <c r="AM3" s="1">
        <v>0.81630000000000003</v>
      </c>
      <c r="AN3" s="1">
        <v>4.8899999999999997</v>
      </c>
      <c r="AO3" s="1">
        <f>1/AN3*1000</f>
        <v>204.49897750511246</v>
      </c>
      <c r="AP3" s="1">
        <f>LOG(AO3)</f>
        <v>2.3106911408763797</v>
      </c>
      <c r="AQ3" s="1">
        <v>2.3106911408763797</v>
      </c>
      <c r="AR3" s="1">
        <f>AO3/AO4</f>
        <v>0.23004089979550099</v>
      </c>
      <c r="AS3" s="1">
        <f>LOG(AR3)</f>
        <v>-0.63819494234601892</v>
      </c>
      <c r="AT3" s="1">
        <f>AVERAGE(AS3:AS15)</f>
        <v>-0.52536999759893843</v>
      </c>
      <c r="AU3" s="1">
        <f>STDEV(AS3:AS15)/SQRT(6)</f>
        <v>5.6773388048090227E-2</v>
      </c>
      <c r="AV3" s="1">
        <f>AVERAGE(AQ3:AQ15)</f>
        <v>2.4445226571133678</v>
      </c>
      <c r="AW3" s="1">
        <f>STDEV(AQ3:AQ15)/SQRT(6)</f>
        <v>4.3458956462596829E-2</v>
      </c>
      <c r="AX3" s="1"/>
      <c r="AY3" s="1" t="s">
        <v>271</v>
      </c>
      <c r="AZ3" s="1">
        <v>0.2034</v>
      </c>
      <c r="BA3" s="1">
        <v>0.65910000000000002</v>
      </c>
      <c r="BB3" s="1">
        <f t="shared" ref="BB3:BB8" si="1">1/BA3*1000</f>
        <v>1517.2204521316949</v>
      </c>
      <c r="BC3" s="1">
        <f>LOG(BB3)</f>
        <v>3.1810486883598275</v>
      </c>
      <c r="BD3" s="1">
        <v>3.1810486883598275</v>
      </c>
      <c r="BE3" s="1">
        <f>BB3/BB4</f>
        <v>3.8711879836140191</v>
      </c>
      <c r="BF3" s="1">
        <f>LOG(BE3)</f>
        <v>0.58784426102807752</v>
      </c>
      <c r="BG3" s="1">
        <f>AVERAGE(BF3:BF13)</f>
        <v>0.45318688959752318</v>
      </c>
      <c r="BH3" s="1">
        <f>STDEV(BF3:BF13)/SQRT(5)</f>
        <v>5.6666534957092653E-2</v>
      </c>
      <c r="BI3" s="1">
        <f>AVERAGE(BD3:BD13)</f>
        <v>3.166145813200385</v>
      </c>
      <c r="BJ3" s="1">
        <f>STDEV(BD3:BD13)/SQRT(5)</f>
        <v>4.6159019152603141E-2</v>
      </c>
    </row>
    <row r="4" spans="1:62">
      <c r="A4" s="13" t="s">
        <v>167</v>
      </c>
      <c r="B4" s="1">
        <v>42.77</v>
      </c>
      <c r="C4" s="1">
        <v>64.22</v>
      </c>
      <c r="D4" s="1">
        <v>78.69</v>
      </c>
      <c r="E4" s="1">
        <v>43.89</v>
      </c>
      <c r="H4" s="1"/>
      <c r="I4" s="1">
        <v>0.73089999999999999</v>
      </c>
      <c r="J4" s="1" t="s">
        <v>203</v>
      </c>
      <c r="K4" s="1">
        <v>1.8573999999999999</v>
      </c>
      <c r="L4" s="1">
        <f t="shared" ref="L4:L32" si="2">1/K4*1000</f>
        <v>538.38699257025962</v>
      </c>
      <c r="M4" s="1">
        <f t="shared" ref="M4:M11" si="3">LOG(L4)</f>
        <v>2.7310945587879858</v>
      </c>
      <c r="N4" s="1"/>
      <c r="O4" s="1"/>
      <c r="P4" s="1"/>
      <c r="Q4" s="1"/>
      <c r="R4" s="1"/>
      <c r="S4" s="1"/>
      <c r="T4" s="1"/>
      <c r="W4" s="1"/>
      <c r="X4" s="1">
        <v>0.82920000000000005</v>
      </c>
      <c r="Y4" s="1" t="s">
        <v>203</v>
      </c>
      <c r="Z4" s="1">
        <v>2.3677999999999999</v>
      </c>
      <c r="AA4" s="1">
        <f t="shared" si="0"/>
        <v>422.33296731142832</v>
      </c>
      <c r="AB4" s="1">
        <f t="shared" ref="AB4:AB10" si="4">LOG(AA4)</f>
        <v>2.6256549837753909</v>
      </c>
      <c r="AC4" s="1"/>
      <c r="AD4" s="1"/>
      <c r="AE4" s="1"/>
      <c r="AF4" s="1"/>
      <c r="AG4" s="1"/>
      <c r="AH4" s="1"/>
      <c r="AI4" s="1"/>
      <c r="AL4" s="1"/>
      <c r="AM4" s="1">
        <v>0.1837</v>
      </c>
      <c r="AN4" s="1">
        <v>1.1249</v>
      </c>
      <c r="AO4" s="1">
        <f t="shared" ref="AO4:AO34" si="5">1/AN4*1000</f>
        <v>888.9679082585119</v>
      </c>
      <c r="AP4" s="1"/>
      <c r="AQ4" s="1"/>
      <c r="AR4" s="1"/>
      <c r="AS4" s="1"/>
      <c r="AT4" s="1"/>
      <c r="AU4" s="1"/>
      <c r="AV4" s="1"/>
      <c r="AW4" s="1"/>
      <c r="AX4" s="1"/>
      <c r="AY4" s="1"/>
      <c r="AZ4" s="1">
        <v>0.79659999999999997</v>
      </c>
      <c r="BA4" s="1">
        <v>2.5514999999999999</v>
      </c>
      <c r="BB4" s="1">
        <f t="shared" si="1"/>
        <v>391.92631785224381</v>
      </c>
      <c r="BC4" s="1">
        <f t="shared" ref="BC4:BC13" si="6">LOG(BB4)</f>
        <v>2.5932044273317496</v>
      </c>
      <c r="BD4" s="1"/>
      <c r="BE4" s="1"/>
      <c r="BF4" s="1"/>
      <c r="BG4" s="1"/>
      <c r="BH4" s="1"/>
      <c r="BI4" s="1"/>
      <c r="BJ4" s="1"/>
    </row>
    <row r="5" spans="1:62">
      <c r="H5" s="1" t="s">
        <v>204</v>
      </c>
      <c r="I5" s="1">
        <v>0.27650000000000002</v>
      </c>
      <c r="J5" s="1"/>
      <c r="K5" s="1">
        <v>0.75829999999999997</v>
      </c>
      <c r="L5" s="1">
        <f t="shared" si="2"/>
        <v>1318.7392852433074</v>
      </c>
      <c r="M5" s="1">
        <f t="shared" si="3"/>
        <v>3.1201589440134376</v>
      </c>
      <c r="N5" s="1">
        <v>3.1201589440134376</v>
      </c>
      <c r="O5" s="1">
        <f>L5/L6</f>
        <v>2.616774363708295</v>
      </c>
      <c r="P5" s="1">
        <f>LOG(O5)</f>
        <v>0.41776627639567726</v>
      </c>
      <c r="Q5" s="1"/>
      <c r="R5" s="1"/>
      <c r="S5" s="1"/>
      <c r="T5" s="1"/>
      <c r="W5" s="1" t="s">
        <v>227</v>
      </c>
      <c r="X5" s="1">
        <v>0.10299999999999999</v>
      </c>
      <c r="Y5" s="1"/>
      <c r="Z5" s="1">
        <v>0.41620000000000001</v>
      </c>
      <c r="AA5" s="1">
        <f t="shared" si="0"/>
        <v>2402.6910139356078</v>
      </c>
      <c r="AB5" s="1">
        <f t="shared" si="4"/>
        <v>3.3806979241243917</v>
      </c>
      <c r="AC5" s="1">
        <v>3.3806979241243917</v>
      </c>
      <c r="AD5" s="1">
        <f>AA5/AA6</f>
        <v>8.5800096107640567</v>
      </c>
      <c r="AE5" s="1">
        <f t="shared" ref="AE5:AE9" si="7">LOG(AD5)</f>
        <v>0.93348777431717389</v>
      </c>
      <c r="AF5" s="1"/>
      <c r="AG5" s="1"/>
      <c r="AH5" s="1"/>
      <c r="AI5" s="1"/>
      <c r="AL5" s="1" t="s">
        <v>251</v>
      </c>
      <c r="AM5" s="1">
        <v>0.71860000000000002</v>
      </c>
      <c r="AN5" s="1">
        <v>3.9037999999999999</v>
      </c>
      <c r="AO5" s="1">
        <f t="shared" si="5"/>
        <v>256.16066396844099</v>
      </c>
      <c r="AP5" s="1">
        <f>LOG(AO5)</f>
        <v>2.4085124402679803</v>
      </c>
      <c r="AQ5" s="1">
        <v>2.4085124402679803</v>
      </c>
      <c r="AR5" s="1">
        <f>AO5/AO6</f>
        <v>0.39169527127414311</v>
      </c>
      <c r="AS5" s="1">
        <f>LOG(AR5)</f>
        <v>-0.40705167142364906</v>
      </c>
      <c r="AT5" s="1"/>
      <c r="AU5" s="1"/>
      <c r="AV5" s="1"/>
      <c r="AW5" s="1"/>
      <c r="AX5" s="1"/>
      <c r="AY5" s="1" t="s">
        <v>272</v>
      </c>
      <c r="AZ5" s="1">
        <v>0.24990000000000001</v>
      </c>
      <c r="BA5" s="1">
        <v>0.55400000000000005</v>
      </c>
      <c r="BB5" s="1">
        <f t="shared" si="1"/>
        <v>1805.0541516245487</v>
      </c>
      <c r="BC5" s="1">
        <f t="shared" si="6"/>
        <v>3.2564902352715701</v>
      </c>
      <c r="BD5" s="1">
        <v>3.2564902352715701</v>
      </c>
      <c r="BE5" s="1">
        <f>BB5/BB6</f>
        <v>3.0009025270758123</v>
      </c>
      <c r="BF5" s="1">
        <f>LOG(BE5)</f>
        <v>0.47725188924671247</v>
      </c>
      <c r="BG5" s="1"/>
      <c r="BH5" s="1"/>
      <c r="BI5" s="1"/>
      <c r="BJ5" s="1"/>
    </row>
    <row r="6" spans="1:62">
      <c r="H6" s="1"/>
      <c r="I6" s="1">
        <v>0.72350000000000003</v>
      </c>
      <c r="J6" s="1"/>
      <c r="K6" s="1">
        <v>1.9843</v>
      </c>
      <c r="L6" s="1">
        <f t="shared" si="2"/>
        <v>503.95605503200125</v>
      </c>
      <c r="M6" s="1">
        <f t="shared" si="3"/>
        <v>2.7023926676177603</v>
      </c>
      <c r="N6" s="1"/>
      <c r="O6" s="1"/>
      <c r="P6" s="1"/>
      <c r="Q6" s="1"/>
      <c r="R6" s="1"/>
      <c r="S6" s="1"/>
      <c r="T6" s="1"/>
      <c r="W6" s="1"/>
      <c r="X6" s="1">
        <v>0.89700000000000002</v>
      </c>
      <c r="Y6" s="1"/>
      <c r="Z6" s="1">
        <v>3.5710000000000002</v>
      </c>
      <c r="AA6" s="1">
        <f t="shared" si="0"/>
        <v>280.03360403248388</v>
      </c>
      <c r="AB6" s="1">
        <f t="shared" si="4"/>
        <v>2.4472101498072178</v>
      </c>
      <c r="AC6" s="1"/>
      <c r="AD6" s="1"/>
      <c r="AE6" s="1"/>
      <c r="AF6" s="1"/>
      <c r="AG6" s="1"/>
      <c r="AH6" s="1"/>
      <c r="AI6" s="1"/>
      <c r="AL6" s="1"/>
      <c r="AM6" s="1">
        <v>0.28139999999999998</v>
      </c>
      <c r="AN6" s="1">
        <v>1.5290999999999999</v>
      </c>
      <c r="AO6" s="1">
        <f t="shared" si="5"/>
        <v>653.97946504479762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>
        <v>0.75009999999999999</v>
      </c>
      <c r="BA6" s="1">
        <v>1.6625000000000001</v>
      </c>
      <c r="BB6" s="1">
        <f t="shared" si="1"/>
        <v>601.50375939849619</v>
      </c>
      <c r="BC6" s="1">
        <f t="shared" si="6"/>
        <v>2.779238346024858</v>
      </c>
      <c r="BD6" s="1"/>
      <c r="BE6" s="1"/>
      <c r="BF6" s="1"/>
      <c r="BG6" s="1"/>
      <c r="BH6" s="1"/>
      <c r="BI6" s="1"/>
      <c r="BJ6" s="1"/>
    </row>
    <row r="7" spans="1:62">
      <c r="H7" s="47" t="s">
        <v>205</v>
      </c>
      <c r="I7" s="1" t="s">
        <v>190</v>
      </c>
      <c r="J7" s="1"/>
      <c r="K7" s="1" t="s">
        <v>191</v>
      </c>
      <c r="L7" s="1"/>
      <c r="M7" s="1"/>
      <c r="N7" s="1"/>
      <c r="O7" s="1"/>
      <c r="P7" s="1"/>
      <c r="Q7" s="1"/>
      <c r="R7" s="1"/>
      <c r="S7" s="1"/>
      <c r="T7" s="1"/>
      <c r="W7" s="1" t="s">
        <v>228</v>
      </c>
      <c r="X7" s="1">
        <v>0.1633</v>
      </c>
      <c r="Y7" s="1"/>
      <c r="Z7" s="1">
        <v>0.38990000000000002</v>
      </c>
      <c r="AA7" s="1">
        <f t="shared" si="0"/>
        <v>2564.7601949217747</v>
      </c>
      <c r="AB7" s="1">
        <f t="shared" si="4"/>
        <v>3.4090467648120142</v>
      </c>
      <c r="AC7" s="1">
        <v>3.4090467648120142</v>
      </c>
      <c r="AD7" s="1">
        <f t="shared" ref="AD7:AD9" si="8">AA7/AA8</f>
        <v>5.0713003334188258</v>
      </c>
      <c r="AE7" s="1">
        <f t="shared" si="7"/>
        <v>0.70511933117184944</v>
      </c>
      <c r="AF7" s="1"/>
      <c r="AG7" s="1"/>
      <c r="AH7" s="1"/>
      <c r="AI7" s="1"/>
      <c r="AL7" s="1" t="s">
        <v>252</v>
      </c>
      <c r="AM7" s="1">
        <v>0.77729999999999999</v>
      </c>
      <c r="AN7" s="1">
        <v>6.6792999999999996</v>
      </c>
      <c r="AO7" s="1">
        <f t="shared" si="5"/>
        <v>149.7162876349318</v>
      </c>
      <c r="AP7" s="1">
        <f>LOG(AO7)</f>
        <v>2.1752690498099199</v>
      </c>
      <c r="AQ7" s="1">
        <v>2.4085124402679803</v>
      </c>
      <c r="AR7" s="1">
        <f>AO7/AO8</f>
        <v>0.29643824951716496</v>
      </c>
      <c r="AS7" s="1">
        <f>LOG(AR7)</f>
        <v>-0.52806575992854898</v>
      </c>
      <c r="AT7" s="1"/>
      <c r="AU7" s="1"/>
      <c r="AV7" s="1"/>
      <c r="AW7" s="1"/>
      <c r="AX7" s="1"/>
      <c r="AY7" s="1" t="s">
        <v>273</v>
      </c>
      <c r="AZ7" s="1">
        <v>0.21510000000000001</v>
      </c>
      <c r="BA7" s="1">
        <v>0.59050000000000002</v>
      </c>
      <c r="BB7" s="1">
        <f t="shared" si="1"/>
        <v>1693.4801016088061</v>
      </c>
      <c r="BC7" s="1">
        <f t="shared" si="6"/>
        <v>3.2287800980504664</v>
      </c>
      <c r="BD7" s="1">
        <v>3.2287800980504664</v>
      </c>
      <c r="BE7" s="1">
        <f t="shared" ref="BE7" si="9">BB7/BB8</f>
        <v>3.6103302286198136</v>
      </c>
      <c r="BF7" s="1">
        <f>LOG(BE7)</f>
        <v>0.55754692764199143</v>
      </c>
      <c r="BG7" s="1"/>
      <c r="BH7" s="1"/>
      <c r="BI7" s="1"/>
      <c r="BJ7" s="1"/>
    </row>
    <row r="8" spans="1:62">
      <c r="H8" s="1" t="s">
        <v>206</v>
      </c>
      <c r="I8" s="1">
        <v>0.253</v>
      </c>
      <c r="J8" s="1"/>
      <c r="K8" s="1">
        <v>0.69120000000000004</v>
      </c>
      <c r="L8" s="1">
        <f t="shared" si="2"/>
        <v>1446.7592592592591</v>
      </c>
      <c r="M8" s="1">
        <f t="shared" si="3"/>
        <v>3.1603962705291631</v>
      </c>
      <c r="N8" s="1">
        <v>3.1603962705291631</v>
      </c>
      <c r="O8" s="1">
        <f>L8/L9</f>
        <v>2.9239004629629624</v>
      </c>
      <c r="P8" s="1">
        <f>LOG(O8)</f>
        <v>0.46596258404446705</v>
      </c>
      <c r="Q8" s="1"/>
      <c r="R8" s="1"/>
      <c r="S8" s="1"/>
      <c r="T8" s="1"/>
      <c r="W8" s="1"/>
      <c r="X8" s="1">
        <v>0.8367</v>
      </c>
      <c r="Y8" s="1"/>
      <c r="Z8" s="1">
        <v>1.9773000000000001</v>
      </c>
      <c r="AA8" s="1">
        <f t="shared" si="0"/>
        <v>505.74015071056488</v>
      </c>
      <c r="AB8" s="1">
        <f t="shared" si="4"/>
        <v>2.7039274336401649</v>
      </c>
      <c r="AC8" s="1"/>
      <c r="AD8" s="1"/>
      <c r="AE8" s="1"/>
      <c r="AF8" s="1"/>
      <c r="AG8" s="1"/>
      <c r="AH8" s="1"/>
      <c r="AI8" s="1"/>
      <c r="AL8" s="1"/>
      <c r="AM8" s="1">
        <v>0.22270000000000001</v>
      </c>
      <c r="AN8" s="1">
        <v>1.98</v>
      </c>
      <c r="AO8" s="1">
        <f t="shared" si="5"/>
        <v>505.05050505050508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>
        <v>0.78490000000000004</v>
      </c>
      <c r="BA8" s="1">
        <v>2.1318999999999999</v>
      </c>
      <c r="BB8" s="1">
        <f t="shared" si="1"/>
        <v>469.06515314977253</v>
      </c>
      <c r="BC8" s="1">
        <f t="shared" si="6"/>
        <v>2.6712331704084749</v>
      </c>
      <c r="BD8" s="1"/>
      <c r="BE8" s="1"/>
      <c r="BF8" s="1"/>
      <c r="BG8" s="1"/>
      <c r="BH8" s="1"/>
      <c r="BI8" s="1"/>
      <c r="BJ8" s="1"/>
    </row>
    <row r="9" spans="1:62">
      <c r="H9" s="1"/>
      <c r="I9" s="1">
        <v>0.747</v>
      </c>
      <c r="J9" s="1"/>
      <c r="K9" s="1">
        <v>2.0209999999999999</v>
      </c>
      <c r="L9" s="1">
        <f t="shared" si="2"/>
        <v>494.80455220188031</v>
      </c>
      <c r="M9" s="1">
        <f t="shared" si="3"/>
        <v>2.6944336864846963</v>
      </c>
      <c r="N9" s="1"/>
      <c r="O9" s="1"/>
      <c r="P9" s="1"/>
      <c r="Q9" s="1"/>
      <c r="R9" s="1"/>
      <c r="S9" s="1"/>
      <c r="T9" s="1"/>
      <c r="W9" s="1" t="s">
        <v>229</v>
      </c>
      <c r="X9" s="1">
        <v>0.15759999999999999</v>
      </c>
      <c r="Y9" s="1"/>
      <c r="Z9" s="1">
        <v>0.51449999999999996</v>
      </c>
      <c r="AA9" s="1">
        <f t="shared" si="0"/>
        <v>1943.6345966958213</v>
      </c>
      <c r="AB9" s="1">
        <f t="shared" si="4"/>
        <v>3.2886146209015483</v>
      </c>
      <c r="AC9" s="1">
        <v>3.2886146209015483</v>
      </c>
      <c r="AD9" s="1">
        <f t="shared" si="8"/>
        <v>5.2505344995140915</v>
      </c>
      <c r="AE9" s="1">
        <f t="shared" si="7"/>
        <v>0.72020351642954361</v>
      </c>
      <c r="AF9" s="1"/>
      <c r="AG9" s="1"/>
      <c r="AH9" s="1"/>
      <c r="AI9" s="1"/>
      <c r="AL9" s="47" t="s">
        <v>253</v>
      </c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47" t="s">
        <v>274</v>
      </c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1:62">
      <c r="H10" s="1" t="s">
        <v>207</v>
      </c>
      <c r="I10" s="1">
        <v>0.27810000000000001</v>
      </c>
      <c r="J10" s="1"/>
      <c r="K10" s="1">
        <v>0.78639999999999999</v>
      </c>
      <c r="L10" s="1">
        <f t="shared" si="2"/>
        <v>1271.617497456765</v>
      </c>
      <c r="M10" s="1">
        <f t="shared" si="3"/>
        <v>3.1043564951759208</v>
      </c>
      <c r="N10" s="1">
        <v>3.1043564951759208</v>
      </c>
      <c r="O10" s="1">
        <f>L10/L11</f>
        <v>2.558112919633774</v>
      </c>
      <c r="P10" s="1">
        <f>LOG(O10)</f>
        <v>0.40791971109316921</v>
      </c>
      <c r="Q10" s="1"/>
      <c r="R10" s="1"/>
      <c r="S10" s="1"/>
      <c r="T10" s="1"/>
      <c r="W10" s="1"/>
      <c r="X10" s="1">
        <v>0.84240000000000004</v>
      </c>
      <c r="Y10" s="1"/>
      <c r="Z10" s="1">
        <v>2.7014</v>
      </c>
      <c r="AA10" s="1">
        <f t="shared" si="0"/>
        <v>370.17842600133264</v>
      </c>
      <c r="AB10" s="1">
        <f t="shared" si="4"/>
        <v>2.5684111044720046</v>
      </c>
      <c r="AC10" s="1"/>
      <c r="AD10" s="1"/>
      <c r="AE10" s="1"/>
      <c r="AF10" s="1"/>
      <c r="AG10" s="1"/>
      <c r="AH10" s="1"/>
      <c r="AI10" s="1"/>
      <c r="AL10" s="1" t="s">
        <v>250</v>
      </c>
      <c r="AM10" s="1">
        <v>0.68120000000000003</v>
      </c>
      <c r="AN10" s="1">
        <v>2.3290000000000002</v>
      </c>
      <c r="AO10" s="1">
        <f t="shared" si="5"/>
        <v>429.36882782309999</v>
      </c>
      <c r="AP10" s="1">
        <f>LOG(AO10)</f>
        <v>2.6328305114653192</v>
      </c>
      <c r="AQ10" s="1">
        <v>2.6328305114653192</v>
      </c>
      <c r="AR10" s="1">
        <f>AO10/AO11</f>
        <v>0.46801202232717898</v>
      </c>
      <c r="AS10" s="1">
        <f>LOG(AR10)</f>
        <v>-0.32974299059405715</v>
      </c>
      <c r="AT10" s="1"/>
      <c r="AU10" s="1"/>
      <c r="AV10" s="1"/>
      <c r="AW10" s="1"/>
      <c r="AX10" s="1"/>
      <c r="AY10" s="1" t="s">
        <v>275</v>
      </c>
      <c r="AZ10" s="1">
        <v>0.32169999999999999</v>
      </c>
      <c r="BA10" s="1">
        <v>1.0182</v>
      </c>
      <c r="BB10" s="1">
        <f>1/BA10*1000</f>
        <v>982.12531919072876</v>
      </c>
      <c r="BC10" s="1">
        <f t="shared" si="6"/>
        <v>2.9921669072986807</v>
      </c>
      <c r="BD10" s="1">
        <v>2.9921669072986807</v>
      </c>
      <c r="BE10" s="1">
        <f>BB10/BB11</f>
        <v>2.0849538401099981</v>
      </c>
      <c r="BF10" s="1">
        <f>LOG(BE10)</f>
        <v>0.31909644434218554</v>
      </c>
      <c r="BG10" s="1"/>
      <c r="BH10" s="1"/>
      <c r="BI10" s="1"/>
      <c r="BJ10" s="1"/>
    </row>
    <row r="11" spans="1:62">
      <c r="H11" s="1"/>
      <c r="I11" s="1">
        <v>0.72189999999999999</v>
      </c>
      <c r="J11" s="1"/>
      <c r="K11" s="1">
        <v>2.0116999999999998</v>
      </c>
      <c r="L11" s="1">
        <f t="shared" si="2"/>
        <v>497.09201173137154</v>
      </c>
      <c r="M11" s="1">
        <f t="shared" si="3"/>
        <v>2.6964367840827514</v>
      </c>
      <c r="N11" s="1"/>
      <c r="O11" s="1"/>
      <c r="P11" s="1"/>
      <c r="Q11" s="1"/>
      <c r="R11" s="1"/>
      <c r="S11" s="1"/>
      <c r="T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L11" s="1"/>
      <c r="AM11" s="1">
        <v>0.31879999999999997</v>
      </c>
      <c r="AN11" s="1">
        <v>1.0900000000000001</v>
      </c>
      <c r="AO11" s="1">
        <f t="shared" si="5"/>
        <v>917.43119266055044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>
        <v>0.67830000000000001</v>
      </c>
      <c r="BA11" s="1">
        <v>2.1229</v>
      </c>
      <c r="BB11" s="1">
        <f>1/BA11*1000</f>
        <v>471.0537472325592</v>
      </c>
      <c r="BC11" s="1">
        <f t="shared" si="6"/>
        <v>2.673070462956495</v>
      </c>
      <c r="BD11" s="1"/>
      <c r="BE11" s="1"/>
      <c r="BF11" s="1"/>
      <c r="BG11" s="1"/>
      <c r="BH11" s="1"/>
      <c r="BI11" s="1"/>
      <c r="BJ11" s="1"/>
    </row>
    <row r="12" spans="1:62">
      <c r="H12" s="47" t="s">
        <v>208</v>
      </c>
      <c r="I12" s="1" t="s">
        <v>190</v>
      </c>
      <c r="J12" s="1"/>
      <c r="K12" s="1" t="s">
        <v>191</v>
      </c>
      <c r="L12" s="1" t="s">
        <v>192</v>
      </c>
      <c r="M12" s="1" t="s">
        <v>193</v>
      </c>
      <c r="N12" s="1" t="s">
        <v>194</v>
      </c>
      <c r="O12" s="1" t="s">
        <v>195</v>
      </c>
      <c r="P12" s="1" t="s">
        <v>196</v>
      </c>
      <c r="Q12" s="1" t="s">
        <v>197</v>
      </c>
      <c r="R12" s="1" t="s">
        <v>198</v>
      </c>
      <c r="S12" s="1" t="s">
        <v>199</v>
      </c>
      <c r="T12" s="1" t="s">
        <v>200</v>
      </c>
      <c r="W12" s="47" t="s">
        <v>230</v>
      </c>
      <c r="X12" s="1" t="s">
        <v>190</v>
      </c>
      <c r="Y12" s="1"/>
      <c r="Z12" s="1" t="s">
        <v>191</v>
      </c>
      <c r="AA12" s="1" t="s">
        <v>192</v>
      </c>
      <c r="AB12" s="1" t="s">
        <v>193</v>
      </c>
      <c r="AC12" s="1" t="s">
        <v>194</v>
      </c>
      <c r="AD12" s="1" t="s">
        <v>195</v>
      </c>
      <c r="AE12" s="1" t="s">
        <v>196</v>
      </c>
      <c r="AF12" s="1" t="s">
        <v>197</v>
      </c>
      <c r="AG12" s="1" t="s">
        <v>198</v>
      </c>
      <c r="AH12" s="1" t="s">
        <v>199</v>
      </c>
      <c r="AI12" s="1" t="s">
        <v>200</v>
      </c>
      <c r="AL12" s="1" t="s">
        <v>251</v>
      </c>
      <c r="AM12" s="1">
        <v>0.77900000000000003</v>
      </c>
      <c r="AN12" s="1">
        <v>3.3902999999999999</v>
      </c>
      <c r="AO12" s="1">
        <f t="shared" si="5"/>
        <v>294.95914815798011</v>
      </c>
      <c r="AP12" s="1">
        <f>LOG(AO12)</f>
        <v>2.4697618703574076</v>
      </c>
      <c r="AQ12" s="1">
        <v>2.4697618703574076</v>
      </c>
      <c r="AR12" s="1">
        <f>AO12/AO13</f>
        <v>0.28372120461316103</v>
      </c>
      <c r="AS12" s="1">
        <f>LOG(AR12)</f>
        <v>-0.54710820490789247</v>
      </c>
      <c r="AT12" s="1"/>
      <c r="AU12" s="1"/>
      <c r="AV12" s="1"/>
      <c r="AW12" s="1"/>
      <c r="AX12" s="1"/>
      <c r="AY12" s="1" t="s">
        <v>276</v>
      </c>
      <c r="AZ12" s="1">
        <v>0.31979999999999997</v>
      </c>
      <c r="BA12" s="1">
        <v>0.67259999999999998</v>
      </c>
      <c r="BB12" s="1">
        <f>1/BA12*1000</f>
        <v>1486.7677668748142</v>
      </c>
      <c r="BC12" s="1">
        <f t="shared" si="6"/>
        <v>3.1722431370213831</v>
      </c>
      <c r="BD12" s="1">
        <v>3.1722431370213831</v>
      </c>
      <c r="BE12" s="1">
        <f>BB12/BB13</f>
        <v>2.1095747844186739</v>
      </c>
      <c r="BF12" s="1">
        <f>LOG(BE12)</f>
        <v>0.32419492572864878</v>
      </c>
      <c r="BG12" s="1"/>
      <c r="BH12" s="1"/>
      <c r="BI12" s="1"/>
      <c r="BJ12" s="1"/>
    </row>
    <row r="13" spans="1:62">
      <c r="H13" s="1" t="s">
        <v>209</v>
      </c>
      <c r="I13" s="1">
        <v>0.3599</v>
      </c>
      <c r="J13" s="1"/>
      <c r="K13" s="1">
        <v>0.80940000000000001</v>
      </c>
      <c r="L13" s="1">
        <f t="shared" si="2"/>
        <v>1235.4830738818878</v>
      </c>
      <c r="M13" s="1">
        <f>LOG(L13)</f>
        <v>3.0918367999444523</v>
      </c>
      <c r="N13" s="1">
        <v>3.0918367999444523</v>
      </c>
      <c r="O13" s="1">
        <f>L13/L14</f>
        <v>1.7786014331603657</v>
      </c>
      <c r="P13" s="1">
        <f>LOG(O13)</f>
        <v>0.25007863792532575</v>
      </c>
      <c r="Q13" s="1">
        <f>AVERAGE(P13:P26)</f>
        <v>0.12545253731927175</v>
      </c>
      <c r="R13" s="1">
        <f>STDEV(P13:P26)/SQRT(7)</f>
        <v>3.8980822331727172E-2</v>
      </c>
      <c r="S13" s="1">
        <f>AVERAGE(N13:N27)</f>
        <v>3.0140762493238471</v>
      </c>
      <c r="T13" s="1">
        <f>STDEV(N13:N27)/SQRT(7)</f>
        <v>2.0257919585812131E-2</v>
      </c>
      <c r="W13" s="1" t="s">
        <v>231</v>
      </c>
      <c r="X13" s="1">
        <v>0.54179999999999995</v>
      </c>
      <c r="Y13" s="1"/>
      <c r="Z13" s="1">
        <v>1.4259999999999999</v>
      </c>
      <c r="AA13" s="1">
        <f t="shared" ref="AA13:AA43" si="10">1/Z13*1000</f>
        <v>701.2622720897615</v>
      </c>
      <c r="AB13" s="1">
        <f>LOG(AA13)</f>
        <v>2.845880474484153</v>
      </c>
      <c r="AC13" s="1">
        <v>2.845880474484153</v>
      </c>
      <c r="AD13" s="1">
        <f>AA13/AA14</f>
        <v>0.8457223001402524</v>
      </c>
      <c r="AE13" s="1">
        <f>LOG(AD13)</f>
        <v>-7.2772217711714271E-2</v>
      </c>
      <c r="AF13" s="1">
        <f>AVERAGE(AE13:AE21)</f>
        <v>-2.9108858795469272E-2</v>
      </c>
      <c r="AG13" s="1">
        <f>STDEV(AE13:AE21)/SQRT(5)</f>
        <v>5.0778234182417996E-2</v>
      </c>
      <c r="AH13" s="1">
        <f>AVERAGE(AC13:AC21)</f>
        <v>2.8931634046381696</v>
      </c>
      <c r="AI13" s="1">
        <f>STDEV(AC13:AC22)/SQRT(5)</f>
        <v>2.8122759918371272E-2</v>
      </c>
      <c r="AL13" s="1"/>
      <c r="AM13" s="1">
        <v>0.221</v>
      </c>
      <c r="AN13" s="1">
        <v>0.96189999999999998</v>
      </c>
      <c r="AO13" s="1">
        <f t="shared" si="5"/>
        <v>1039.6091069757772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>
        <v>0.68020000000000003</v>
      </c>
      <c r="BA13" s="1">
        <v>1.4189000000000001</v>
      </c>
      <c r="BB13" s="1">
        <f>1/BA13*1000</f>
        <v>704.77130171259432</v>
      </c>
      <c r="BC13" s="1">
        <f t="shared" si="6"/>
        <v>2.8480482112927343</v>
      </c>
      <c r="BD13" s="1"/>
      <c r="BE13" s="1"/>
      <c r="BF13" s="1"/>
      <c r="BG13" s="1"/>
      <c r="BH13" s="1"/>
      <c r="BI13" s="1"/>
      <c r="BJ13" s="1"/>
    </row>
    <row r="14" spans="1:62">
      <c r="H14" s="1"/>
      <c r="I14" s="1">
        <v>0.6401</v>
      </c>
      <c r="J14" s="1"/>
      <c r="K14" s="1">
        <v>1.4396</v>
      </c>
      <c r="L14" s="1">
        <f t="shared" si="2"/>
        <v>694.63739927757706</v>
      </c>
      <c r="M14" s="1">
        <f t="shared" ref="M14:M27" si="11">LOG(L14)</f>
        <v>2.8417581620191266</v>
      </c>
      <c r="N14" s="1"/>
      <c r="O14" s="1"/>
      <c r="P14" s="1"/>
      <c r="Q14" s="1"/>
      <c r="R14" s="1"/>
      <c r="S14" s="1"/>
      <c r="T14" s="1"/>
      <c r="W14" s="1"/>
      <c r="X14" s="1">
        <v>0.4582</v>
      </c>
      <c r="Y14" s="1"/>
      <c r="Z14" s="1">
        <v>1.206</v>
      </c>
      <c r="AA14" s="1">
        <f t="shared" si="10"/>
        <v>829.18739635157544</v>
      </c>
      <c r="AB14" s="1">
        <f t="shared" ref="AB14:AB22" si="12">LOG(AA14)</f>
        <v>2.9186526921958675</v>
      </c>
      <c r="AC14" s="1"/>
      <c r="AD14" s="1"/>
      <c r="AE14" s="1"/>
      <c r="AF14" s="1"/>
      <c r="AG14" s="1"/>
      <c r="AH14" s="1"/>
      <c r="AI14" s="1"/>
      <c r="AL14" s="1" t="s">
        <v>252</v>
      </c>
      <c r="AM14" s="1">
        <v>0.83660000000000001</v>
      </c>
      <c r="AN14" s="1">
        <v>3.6574</v>
      </c>
      <c r="AO14" s="1">
        <f t="shared" si="5"/>
        <v>273.41827527751957</v>
      </c>
      <c r="AP14" s="1">
        <f>LOG(AO14)</f>
        <v>2.4368275394451411</v>
      </c>
      <c r="AQ14" s="1">
        <v>2.4368275394451411</v>
      </c>
      <c r="AR14" s="1">
        <f>AO14/AO15</f>
        <v>0.19858369333406245</v>
      </c>
      <c r="AS14" s="1">
        <f>LOG(AR14)</f>
        <v>-0.70205641639346372</v>
      </c>
      <c r="AT14" s="1"/>
      <c r="AU14" s="1"/>
      <c r="AV14" s="1"/>
      <c r="AW14" s="1"/>
      <c r="AX14" s="1"/>
      <c r="AY14" s="47" t="s">
        <v>280</v>
      </c>
      <c r="AZ14" s="1" t="s">
        <v>190</v>
      </c>
      <c r="BA14" s="1" t="s">
        <v>191</v>
      </c>
      <c r="BB14" s="1" t="s">
        <v>192</v>
      </c>
      <c r="BC14" s="1" t="s">
        <v>193</v>
      </c>
      <c r="BD14" s="1" t="s">
        <v>194</v>
      </c>
      <c r="BE14" s="1" t="s">
        <v>195</v>
      </c>
      <c r="BF14" s="1" t="s">
        <v>196</v>
      </c>
      <c r="BG14" s="1" t="s">
        <v>197</v>
      </c>
      <c r="BH14" s="1" t="s">
        <v>198</v>
      </c>
      <c r="BI14" s="1" t="s">
        <v>249</v>
      </c>
      <c r="BJ14" s="1" t="s">
        <v>200</v>
      </c>
    </row>
    <row r="15" spans="1:62">
      <c r="H15" s="1" t="s">
        <v>210</v>
      </c>
      <c r="I15" s="1">
        <v>0.36349999999999999</v>
      </c>
      <c r="J15" s="1"/>
      <c r="K15" s="1">
        <v>0.94569999999999999</v>
      </c>
      <c r="L15" s="1">
        <f t="shared" si="2"/>
        <v>1057.4177857671568</v>
      </c>
      <c r="M15" s="1">
        <f t="shared" si="11"/>
        <v>3.0242466109637127</v>
      </c>
      <c r="N15" s="1">
        <v>3.0242466109637127</v>
      </c>
      <c r="O15" s="1">
        <f>L15/L16</f>
        <v>1.7330020090937932</v>
      </c>
      <c r="P15" s="1">
        <f>LOG(O15)</f>
        <v>0.23879906619795754</v>
      </c>
      <c r="Q15" s="1"/>
      <c r="R15" s="1"/>
      <c r="S15" s="1"/>
      <c r="T15" s="1"/>
      <c r="W15" s="1" t="s">
        <v>232</v>
      </c>
      <c r="X15" s="1">
        <v>0.58499999999999996</v>
      </c>
      <c r="Y15" s="1"/>
      <c r="Z15" s="1">
        <v>1.5387</v>
      </c>
      <c r="AA15" s="1">
        <f t="shared" si="10"/>
        <v>649.89926561382981</v>
      </c>
      <c r="AB15" s="1">
        <f t="shared" si="12"/>
        <v>2.8128460462145841</v>
      </c>
      <c r="AC15" s="1">
        <v>2.8128460462145841</v>
      </c>
      <c r="AD15" s="1">
        <f t="shared" ref="AD15:AD21" si="13">AA15/AA16</f>
        <v>0.7093000584909338</v>
      </c>
      <c r="AE15" s="1">
        <f t="shared" ref="AE15:AE21" si="14">LOG(AD15)</f>
        <v>-0.14917000433828884</v>
      </c>
      <c r="AF15" s="1"/>
      <c r="AG15" s="1"/>
      <c r="AH15" s="1"/>
      <c r="AI15" s="1"/>
      <c r="AL15" s="1"/>
      <c r="AM15" s="1">
        <v>0.16339999999999999</v>
      </c>
      <c r="AN15" s="1">
        <v>0.72629999999999995</v>
      </c>
      <c r="AO15" s="1">
        <f t="shared" si="5"/>
        <v>1376.8415255404104</v>
      </c>
      <c r="AP15" s="1"/>
      <c r="AQ15" s="1"/>
      <c r="AR15" s="1"/>
      <c r="AS15" s="1"/>
      <c r="AT15" s="1"/>
      <c r="AU15" s="1"/>
      <c r="AV15" s="1"/>
      <c r="AW15" s="1"/>
      <c r="AX15" s="1"/>
      <c r="AY15" s="1" t="s">
        <v>220</v>
      </c>
      <c r="AZ15" s="1">
        <v>0.57699999999999996</v>
      </c>
      <c r="BA15" s="1">
        <v>1.292</v>
      </c>
      <c r="BB15" s="1">
        <f t="shared" ref="BB15:BB22" si="15">1/BA15*1000</f>
        <v>773.99380804953557</v>
      </c>
      <c r="BC15" s="1">
        <f t="shared" ref="BC15:BC22" si="16">LOG(BB15)</f>
        <v>2.8887374863409345</v>
      </c>
      <c r="BD15" s="1">
        <v>2.8887374863409345</v>
      </c>
      <c r="BE15" s="1">
        <f>BB15/BB16</f>
        <v>0.73986068111455094</v>
      </c>
      <c r="BF15" s="1">
        <f>LOG(BE15)</f>
        <v>-0.13085005205217384</v>
      </c>
      <c r="BG15" s="1">
        <f>AVERAGE(BF15:BF21)</f>
        <v>-0.13490358251526668</v>
      </c>
      <c r="BH15" s="1">
        <f>STDEV(BF15:BF22)/SQRT(4)</f>
        <v>1.9545302915339215E-3</v>
      </c>
      <c r="BI15" s="1">
        <f>AVERAGE(BD15:BD21)</f>
        <v>2.9160366258121035</v>
      </c>
      <c r="BJ15" s="1">
        <f>STDEV(BD15:BD21)/SQRT(4)</f>
        <v>1.6708158524208309E-2</v>
      </c>
    </row>
    <row r="16" spans="1:62">
      <c r="H16" s="1"/>
      <c r="I16" s="1">
        <v>0.63649999999999995</v>
      </c>
      <c r="J16" s="1"/>
      <c r="K16" s="1">
        <v>1.6389</v>
      </c>
      <c r="L16" s="1">
        <f t="shared" si="2"/>
        <v>610.16535481115386</v>
      </c>
      <c r="M16" s="1">
        <f t="shared" si="11"/>
        <v>2.7854475447657552</v>
      </c>
      <c r="N16" s="1"/>
      <c r="O16" s="1"/>
      <c r="P16" s="1"/>
      <c r="Q16" s="1"/>
      <c r="R16" s="1"/>
      <c r="S16" s="1"/>
      <c r="T16" s="1"/>
      <c r="W16" s="1"/>
      <c r="X16" s="1">
        <v>0.41499999999999998</v>
      </c>
      <c r="Y16" s="1"/>
      <c r="Z16" s="1">
        <v>1.0913999999999999</v>
      </c>
      <c r="AA16" s="1">
        <f t="shared" si="10"/>
        <v>916.25435220817303</v>
      </c>
      <c r="AB16" s="1">
        <f t="shared" si="12"/>
        <v>2.9620160505528728</v>
      </c>
      <c r="AC16" s="1"/>
      <c r="AD16" s="1"/>
      <c r="AE16" s="1"/>
      <c r="AF16" s="1"/>
      <c r="AG16" s="1"/>
      <c r="AH16" s="1"/>
      <c r="AI16" s="1"/>
      <c r="AL16" s="47" t="s">
        <v>254</v>
      </c>
      <c r="AM16" s="1" t="s">
        <v>190</v>
      </c>
      <c r="AN16" s="1" t="s">
        <v>191</v>
      </c>
      <c r="AO16" s="1" t="s">
        <v>192</v>
      </c>
      <c r="AP16" s="1" t="s">
        <v>193</v>
      </c>
      <c r="AQ16" s="1" t="s">
        <v>194</v>
      </c>
      <c r="AR16" s="1" t="s">
        <v>195</v>
      </c>
      <c r="AS16" s="1" t="s">
        <v>196</v>
      </c>
      <c r="AT16" s="1" t="s">
        <v>197</v>
      </c>
      <c r="AU16" s="1" t="s">
        <v>198</v>
      </c>
      <c r="AV16" s="1" t="s">
        <v>249</v>
      </c>
      <c r="AW16" s="1" t="s">
        <v>200</v>
      </c>
      <c r="AX16" s="1"/>
      <c r="AY16" s="1"/>
      <c r="AZ16" s="1">
        <v>0.42299999999999999</v>
      </c>
      <c r="BA16" s="1">
        <v>0.95589999999999997</v>
      </c>
      <c r="BB16" s="1">
        <f t="shared" si="15"/>
        <v>1046.1345329009312</v>
      </c>
      <c r="BC16" s="1">
        <f t="shared" si="16"/>
        <v>3.0195875383931083</v>
      </c>
      <c r="BD16" s="1"/>
      <c r="BE16" s="1"/>
      <c r="BF16" s="1"/>
      <c r="BG16" s="1"/>
      <c r="BH16" s="1"/>
      <c r="BI16" s="1"/>
      <c r="BJ16" s="1"/>
    </row>
    <row r="17" spans="8:62">
      <c r="H17" s="47" t="s">
        <v>211</v>
      </c>
      <c r="I17" s="1" t="s">
        <v>190</v>
      </c>
      <c r="J17" s="1"/>
      <c r="K17" s="1" t="s">
        <v>191</v>
      </c>
      <c r="L17" s="1"/>
      <c r="M17" s="1"/>
      <c r="N17" s="1"/>
      <c r="O17" s="1"/>
      <c r="P17" s="1"/>
      <c r="Q17" s="1"/>
      <c r="R17" s="1"/>
      <c r="S17" s="1"/>
      <c r="T17" s="1"/>
      <c r="W17" s="1" t="s">
        <v>233</v>
      </c>
      <c r="X17" s="1">
        <v>0.41310000000000002</v>
      </c>
      <c r="Y17" s="1"/>
      <c r="Z17" s="1">
        <v>1.0843</v>
      </c>
      <c r="AA17" s="1">
        <f t="shared" si="10"/>
        <v>922.25398874850134</v>
      </c>
      <c r="AB17" s="1">
        <f t="shared" si="12"/>
        <v>2.9648505422265372</v>
      </c>
      <c r="AC17" s="1">
        <v>2.9648505422265372</v>
      </c>
      <c r="AD17" s="1">
        <f t="shared" si="13"/>
        <v>1.4211011712625656</v>
      </c>
      <c r="AE17" s="1">
        <f t="shared" si="14"/>
        <v>0.15262499739052213</v>
      </c>
      <c r="AF17" s="1"/>
      <c r="AG17" s="1"/>
      <c r="AH17" s="1"/>
      <c r="AI17" s="1"/>
      <c r="AL17" s="1" t="s">
        <v>255</v>
      </c>
      <c r="AM17" s="1">
        <v>0.36320000000000002</v>
      </c>
      <c r="AN17" s="1">
        <v>0.67769999999999997</v>
      </c>
      <c r="AO17" s="1">
        <f t="shared" si="5"/>
        <v>1475.5791648221928</v>
      </c>
      <c r="AP17" s="1">
        <f>LOG(AO17)</f>
        <v>3.1689625143599747</v>
      </c>
      <c r="AQ17" s="1">
        <v>3.1689625143599747</v>
      </c>
      <c r="AR17" s="1">
        <f>AO17/AO18</f>
        <v>1.7529880478087649</v>
      </c>
      <c r="AS17" s="1">
        <f>LOG(AR17)</f>
        <v>0.24377895500514929</v>
      </c>
      <c r="AT17" s="1">
        <f>AVERAGE(AS17:AS33)</f>
        <v>0.40540910089875287</v>
      </c>
      <c r="AU17" s="1">
        <f>STDEV(AS17:AS33)/SQRT(9)</f>
        <v>5.694288209141532E-2</v>
      </c>
      <c r="AV17" s="1">
        <f>AVERAGE(AQ17:AQ33)</f>
        <v>3.1260823824578825</v>
      </c>
      <c r="AW17" s="1">
        <f>STDEV(AQ17:AQ33)/SQRT(9)</f>
        <v>4.009801965297663E-2</v>
      </c>
      <c r="AX17" s="1"/>
      <c r="AY17" s="1" t="s">
        <v>221</v>
      </c>
      <c r="AZ17" s="1">
        <v>0.57669999999999999</v>
      </c>
      <c r="BA17" s="1">
        <v>1.2436</v>
      </c>
      <c r="BB17" s="1">
        <f t="shared" si="15"/>
        <v>804.11707944676743</v>
      </c>
      <c r="BC17" s="1">
        <f t="shared" si="16"/>
        <v>2.905319286628846</v>
      </c>
      <c r="BD17" s="1">
        <v>2.905319286628846</v>
      </c>
      <c r="BE17" s="1">
        <f>BB17/BB18</f>
        <v>0.73407848182695401</v>
      </c>
      <c r="BF17" s="1">
        <f>LOG(BE17)</f>
        <v>-0.13425750629332467</v>
      </c>
      <c r="BG17" s="1"/>
      <c r="BH17" s="1"/>
      <c r="BI17" s="1"/>
      <c r="BJ17" s="1"/>
    </row>
    <row r="18" spans="8:62">
      <c r="H18" s="1" t="s">
        <v>212</v>
      </c>
      <c r="I18" s="1">
        <v>0.53680000000000005</v>
      </c>
      <c r="J18" s="1"/>
      <c r="K18" s="1">
        <v>1.0658000000000001</v>
      </c>
      <c r="L18" s="1">
        <f t="shared" si="2"/>
        <v>938.2623381497466</v>
      </c>
      <c r="M18" s="1">
        <f t="shared" si="11"/>
        <v>2.972324284095107</v>
      </c>
      <c r="N18" s="1">
        <v>2.972324284095107</v>
      </c>
      <c r="O18" s="1">
        <f>L18/L19</f>
        <v>0.86939388252955518</v>
      </c>
      <c r="P18" s="1">
        <f>LOG(O18)</f>
        <v>-6.0783420037756622E-2</v>
      </c>
      <c r="Q18" s="1"/>
      <c r="R18" s="1"/>
      <c r="S18" s="1"/>
      <c r="T18" s="1"/>
      <c r="W18" s="1"/>
      <c r="X18" s="1">
        <v>0.58689999999999998</v>
      </c>
      <c r="Y18" s="1"/>
      <c r="Z18" s="1">
        <v>1.5408999999999999</v>
      </c>
      <c r="AA18" s="1">
        <f t="shared" si="10"/>
        <v>648.97138036212607</v>
      </c>
      <c r="AB18" s="1">
        <f t="shared" si="12"/>
        <v>2.8122255448360152</v>
      </c>
      <c r="AC18" s="1"/>
      <c r="AD18" s="1"/>
      <c r="AE18" s="1"/>
      <c r="AF18" s="1"/>
      <c r="AG18" s="1"/>
      <c r="AH18" s="1"/>
      <c r="AI18" s="1"/>
      <c r="AL18" s="1"/>
      <c r="AM18" s="1">
        <v>0.63680000000000003</v>
      </c>
      <c r="AN18" s="1">
        <v>1.1879999999999999</v>
      </c>
      <c r="AO18" s="1">
        <f t="shared" si="5"/>
        <v>841.7508417508418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>
        <v>0.42330000000000001</v>
      </c>
      <c r="BA18" s="1">
        <v>0.91290000000000004</v>
      </c>
      <c r="BB18" s="1">
        <f t="shared" si="15"/>
        <v>1095.4102311315587</v>
      </c>
      <c r="BC18" s="1">
        <f t="shared" si="16"/>
        <v>3.0395767929221704</v>
      </c>
      <c r="BD18" s="1"/>
      <c r="BE18" s="1"/>
      <c r="BF18" s="1"/>
      <c r="BG18" s="1"/>
      <c r="BH18" s="1"/>
      <c r="BI18" s="1"/>
      <c r="BJ18" s="1"/>
    </row>
    <row r="19" spans="8:62">
      <c r="H19" s="1"/>
      <c r="I19" s="1">
        <v>0.4632</v>
      </c>
      <c r="J19" s="1"/>
      <c r="K19" s="1">
        <v>0.92659999999999998</v>
      </c>
      <c r="L19" s="1">
        <f t="shared" si="2"/>
        <v>1079.2143319663285</v>
      </c>
      <c r="M19" s="1">
        <f t="shared" si="11"/>
        <v>3.0331077041328638</v>
      </c>
      <c r="N19" s="1"/>
      <c r="O19" s="1"/>
      <c r="P19" s="1"/>
      <c r="Q19" s="1"/>
      <c r="R19" s="1"/>
      <c r="S19" s="1"/>
      <c r="T19" s="1"/>
      <c r="W19" s="1" t="s">
        <v>234</v>
      </c>
      <c r="X19" s="1">
        <v>0.5403</v>
      </c>
      <c r="Y19" s="1"/>
      <c r="Z19" s="1">
        <v>1.2403</v>
      </c>
      <c r="AA19" s="1">
        <f t="shared" si="10"/>
        <v>806.25655083447555</v>
      </c>
      <c r="AB19" s="1">
        <f t="shared" si="12"/>
        <v>2.906473256300325</v>
      </c>
      <c r="AC19" s="1">
        <v>2.906473256300325</v>
      </c>
      <c r="AD19" s="1">
        <f t="shared" si="13"/>
        <v>0.85076191244053856</v>
      </c>
      <c r="AE19" s="1">
        <f t="shared" si="14"/>
        <v>-7.0191961161366292E-2</v>
      </c>
      <c r="AF19" s="1"/>
      <c r="AG19" s="1"/>
      <c r="AH19" s="1"/>
      <c r="AI19" s="1"/>
      <c r="AL19" s="1" t="s">
        <v>256</v>
      </c>
      <c r="AM19" s="1">
        <v>0.27429999999999999</v>
      </c>
      <c r="AN19" s="1">
        <v>0.7722</v>
      </c>
      <c r="AO19" s="1">
        <f t="shared" si="5"/>
        <v>1295.0012950012949</v>
      </c>
      <c r="AP19" s="1">
        <f>LOG(AO19)</f>
        <v>3.1122702027119695</v>
      </c>
      <c r="AQ19" s="1">
        <v>3.1122702027119695</v>
      </c>
      <c r="AR19" s="1">
        <f>AO19/AO20</f>
        <v>2.6454286454286455</v>
      </c>
      <c r="AS19" s="1">
        <f>LOG(AR19)</f>
        <v>0.42249605189547218</v>
      </c>
      <c r="AT19" s="1"/>
      <c r="AU19" s="1"/>
      <c r="AV19" s="1"/>
      <c r="AW19" s="1"/>
      <c r="AX19" s="1"/>
      <c r="AY19" s="1" t="s">
        <v>222</v>
      </c>
      <c r="AZ19" s="1">
        <v>0.57669999999999999</v>
      </c>
      <c r="BA19" s="1">
        <v>1.2436</v>
      </c>
      <c r="BB19" s="1">
        <f t="shared" si="15"/>
        <v>804.11707944676743</v>
      </c>
      <c r="BC19" s="1">
        <f t="shared" si="16"/>
        <v>2.905319286628846</v>
      </c>
      <c r="BD19" s="1">
        <v>2.905319286628846</v>
      </c>
      <c r="BE19" s="1">
        <f>BB19/BB20</f>
        <v>0.73407848182695401</v>
      </c>
      <c r="BF19" s="1">
        <f>LOG(BE19)</f>
        <v>-0.13425750629332467</v>
      </c>
      <c r="BG19" s="1"/>
      <c r="BH19" s="1"/>
      <c r="BI19" s="1"/>
      <c r="BJ19" s="1"/>
    </row>
    <row r="20" spans="8:62">
      <c r="H20" s="1" t="s">
        <v>213</v>
      </c>
      <c r="I20" s="1">
        <v>0.43230000000000002</v>
      </c>
      <c r="J20" s="1"/>
      <c r="K20" s="1">
        <v>1.0065999999999999</v>
      </c>
      <c r="L20" s="1">
        <f t="shared" si="2"/>
        <v>993.44327438903247</v>
      </c>
      <c r="M20" s="1">
        <f t="shared" si="11"/>
        <v>2.9971430739388794</v>
      </c>
      <c r="N20" s="1">
        <v>2.9971430739388794</v>
      </c>
      <c r="O20" s="1">
        <f>L20/L21</f>
        <v>1.3025034770514603</v>
      </c>
      <c r="P20" s="1">
        <f>LOG(O20)</f>
        <v>0.11477889132837354</v>
      </c>
      <c r="Q20" s="1"/>
      <c r="R20" s="1"/>
      <c r="S20" s="1"/>
      <c r="T20" s="1"/>
      <c r="W20" s="1"/>
      <c r="X20" s="1">
        <v>0.4597</v>
      </c>
      <c r="Y20" s="1"/>
      <c r="Z20" s="1">
        <v>1.0551999999999999</v>
      </c>
      <c r="AA20" s="1">
        <f t="shared" si="10"/>
        <v>947.68764215314638</v>
      </c>
      <c r="AB20" s="1">
        <f t="shared" si="12"/>
        <v>2.976665217461691</v>
      </c>
      <c r="AC20" s="1"/>
      <c r="AD20" s="1"/>
      <c r="AE20" s="1"/>
      <c r="AF20" s="1"/>
      <c r="AG20" s="1"/>
      <c r="AH20" s="1"/>
      <c r="AI20" s="1"/>
      <c r="AL20" s="1"/>
      <c r="AM20" s="1">
        <v>0.72570000000000001</v>
      </c>
      <c r="AN20" s="1">
        <v>2.0428000000000002</v>
      </c>
      <c r="AO20" s="1">
        <f t="shared" si="5"/>
        <v>489.52418249461522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>
        <v>0.42330000000000001</v>
      </c>
      <c r="BA20" s="1">
        <v>0.91290000000000004</v>
      </c>
      <c r="BB20" s="1">
        <f t="shared" si="15"/>
        <v>1095.4102311315587</v>
      </c>
      <c r="BC20" s="1">
        <f t="shared" si="16"/>
        <v>3.0395767929221704</v>
      </c>
      <c r="BD20" s="1"/>
      <c r="BE20" s="1"/>
      <c r="BF20" s="1"/>
      <c r="BG20" s="1"/>
      <c r="BH20" s="1"/>
      <c r="BI20" s="1"/>
      <c r="BJ20" s="1"/>
    </row>
    <row r="21" spans="8:62">
      <c r="H21" s="1"/>
      <c r="I21" s="1">
        <v>0.56769999999999998</v>
      </c>
      <c r="J21" s="1"/>
      <c r="K21" s="1">
        <v>1.3110999999999999</v>
      </c>
      <c r="L21" s="1">
        <f t="shared" si="2"/>
        <v>762.71832812142486</v>
      </c>
      <c r="M21" s="1">
        <f t="shared" si="11"/>
        <v>2.8823641826105058</v>
      </c>
      <c r="N21" s="1"/>
      <c r="O21" s="1"/>
      <c r="P21" s="1"/>
      <c r="Q21" s="1"/>
      <c r="R21" s="1"/>
      <c r="S21" s="1"/>
      <c r="T21" s="1"/>
      <c r="W21" s="1" t="s">
        <v>235</v>
      </c>
      <c r="X21" s="1">
        <v>0.501</v>
      </c>
      <c r="Y21" s="1"/>
      <c r="Z21" s="1">
        <v>1.1594</v>
      </c>
      <c r="AA21" s="1">
        <f t="shared" si="10"/>
        <v>862.51509401414523</v>
      </c>
      <c r="AB21" s="1">
        <f t="shared" si="12"/>
        <v>2.9357667039652471</v>
      </c>
      <c r="AC21" s="1">
        <v>2.9357667039652471</v>
      </c>
      <c r="AD21" s="1">
        <f t="shared" si="13"/>
        <v>0.98619975849577368</v>
      </c>
      <c r="AE21" s="1">
        <f t="shared" si="14"/>
        <v>-6.0351081564990888E-3</v>
      </c>
      <c r="AF21" s="1"/>
      <c r="AG21" s="1"/>
      <c r="AH21" s="1"/>
      <c r="AI21" s="1"/>
      <c r="AL21" s="1" t="s">
        <v>257</v>
      </c>
      <c r="AM21" s="1">
        <v>0.32540000000000002</v>
      </c>
      <c r="AN21" s="1">
        <v>1.2434000000000001</v>
      </c>
      <c r="AO21" s="1">
        <f t="shared" si="5"/>
        <v>804.24642110342609</v>
      </c>
      <c r="AP21" s="1">
        <f>LOG(AO21)</f>
        <v>2.9053891369678628</v>
      </c>
      <c r="AQ21" s="1">
        <v>2.9053891369678628</v>
      </c>
      <c r="AR21" s="1">
        <f>AO21/AO22</f>
        <v>2.0461637445713365</v>
      </c>
      <c r="AS21" s="1">
        <f>LOG(AR21)</f>
        <v>0.3109403852501727</v>
      </c>
      <c r="AT21" s="1"/>
      <c r="AU21" s="1"/>
      <c r="AV21" s="1"/>
      <c r="AW21" s="1"/>
      <c r="AX21" s="1"/>
      <c r="AY21" s="1" t="s">
        <v>223</v>
      </c>
      <c r="AZ21" s="1">
        <v>0.58009999999999995</v>
      </c>
      <c r="BA21" s="1">
        <v>1.0845</v>
      </c>
      <c r="BB21" s="1">
        <f t="shared" si="15"/>
        <v>922.08390963577676</v>
      </c>
      <c r="BC21" s="1">
        <f t="shared" si="16"/>
        <v>2.9647704436497877</v>
      </c>
      <c r="BD21" s="1">
        <v>2.9647704436497877</v>
      </c>
      <c r="BE21" s="1">
        <f>BB21/BB22</f>
        <v>0.72402028584601186</v>
      </c>
      <c r="BF21" s="1">
        <f>LOG(BE21)</f>
        <v>-0.14024926542224356</v>
      </c>
      <c r="BG21" s="1"/>
      <c r="BH21" s="1"/>
      <c r="BI21" s="1"/>
      <c r="BJ21" s="1"/>
    </row>
    <row r="22" spans="8:62">
      <c r="H22" s="1" t="s">
        <v>214</v>
      </c>
      <c r="I22" s="1">
        <v>0.43090000000000001</v>
      </c>
      <c r="J22" s="1"/>
      <c r="K22" s="1">
        <v>0.95620000000000005</v>
      </c>
      <c r="L22" s="1">
        <f t="shared" si="2"/>
        <v>1045.8063166701525</v>
      </c>
      <c r="M22" s="1">
        <f t="shared" si="11"/>
        <v>3.0194512606402295</v>
      </c>
      <c r="N22" s="1">
        <v>3.0194512606402295</v>
      </c>
      <c r="O22" s="1">
        <f>L22/L23</f>
        <v>1.309767830997699</v>
      </c>
      <c r="P22" s="1">
        <f>LOG(O22)</f>
        <v>0.11719431958510698</v>
      </c>
      <c r="Q22" s="1"/>
      <c r="R22" s="1"/>
      <c r="S22" s="1"/>
      <c r="T22" s="1"/>
      <c r="W22" s="1"/>
      <c r="X22" s="1">
        <v>0.499</v>
      </c>
      <c r="Y22" s="1"/>
      <c r="Z22" s="1">
        <v>1.1434</v>
      </c>
      <c r="AA22" s="1">
        <f>1/Z22*1000</f>
        <v>874.58457232814408</v>
      </c>
      <c r="AB22" s="1">
        <f t="shared" si="12"/>
        <v>2.9418018121217462</v>
      </c>
      <c r="AC22" s="1"/>
      <c r="AD22" s="1"/>
      <c r="AE22" s="1"/>
      <c r="AF22" s="1"/>
      <c r="AG22" s="1"/>
      <c r="AH22" s="1"/>
      <c r="AI22" s="1"/>
      <c r="AL22" s="1"/>
      <c r="AM22" s="1">
        <v>0.67459999999999998</v>
      </c>
      <c r="AN22" s="1">
        <v>2.5442</v>
      </c>
      <c r="AO22" s="1">
        <f t="shared" si="5"/>
        <v>393.0508607813851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>
        <v>0.4199</v>
      </c>
      <c r="BA22" s="1">
        <v>0.78520000000000001</v>
      </c>
      <c r="BB22" s="1">
        <f t="shared" si="15"/>
        <v>1273.560876209883</v>
      </c>
      <c r="BC22" s="1">
        <f t="shared" si="16"/>
        <v>3.1050197090720313</v>
      </c>
      <c r="BD22" s="1"/>
      <c r="BE22" s="1"/>
      <c r="BF22" s="1"/>
      <c r="BG22" s="1"/>
      <c r="BH22" s="1"/>
      <c r="BI22" s="1"/>
      <c r="BJ22" s="1"/>
    </row>
    <row r="23" spans="8:62">
      <c r="H23" s="1"/>
      <c r="I23" s="1">
        <v>0.56910000000000005</v>
      </c>
      <c r="J23" s="1"/>
      <c r="K23" s="1">
        <v>1.2524</v>
      </c>
      <c r="L23" s="1">
        <f t="shared" si="2"/>
        <v>798.46694346854042</v>
      </c>
      <c r="M23" s="1">
        <f t="shared" si="11"/>
        <v>2.9022569410551222</v>
      </c>
      <c r="N23" s="1"/>
      <c r="O23" s="1"/>
      <c r="P23" s="1"/>
      <c r="Q23" s="1"/>
      <c r="R23" s="1"/>
      <c r="S23" s="1"/>
      <c r="T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L23" s="1" t="s">
        <v>258</v>
      </c>
      <c r="AM23" s="1">
        <v>0.31640000000000001</v>
      </c>
      <c r="AN23" s="1">
        <v>0.76439999999999997</v>
      </c>
      <c r="AO23" s="1">
        <f t="shared" si="5"/>
        <v>1308.2155939298796</v>
      </c>
      <c r="AP23" s="1">
        <f>LOG(AO23)</f>
        <v>3.1166793216170245</v>
      </c>
      <c r="AQ23" s="1">
        <v>3.1166793216170245</v>
      </c>
      <c r="AR23" s="1">
        <f>AO23/AO24</f>
        <v>2.1419413919413914</v>
      </c>
      <c r="AS23" s="1">
        <f>LOG(AR23)</f>
        <v>0.33080758344043454</v>
      </c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</row>
    <row r="24" spans="8:62">
      <c r="H24" s="1" t="s">
        <v>215</v>
      </c>
      <c r="I24" s="1">
        <v>0.44</v>
      </c>
      <c r="J24" s="1"/>
      <c r="K24" s="1">
        <v>1.1698999999999999</v>
      </c>
      <c r="L24" s="1">
        <f t="shared" si="2"/>
        <v>854.77391230019657</v>
      </c>
      <c r="M24" s="1">
        <f t="shared" si="11"/>
        <v>2.9318512590267063</v>
      </c>
      <c r="N24" s="1">
        <v>2.9318512590267063</v>
      </c>
      <c r="O24" s="1">
        <f>L24/L25</f>
        <v>1.2729293101974528</v>
      </c>
      <c r="P24" s="1">
        <f>LOG(O24)</f>
        <v>0.1048042865730609</v>
      </c>
      <c r="Q24" s="1"/>
      <c r="R24" s="1"/>
      <c r="S24" s="1"/>
      <c r="T24" s="1"/>
      <c r="W24" s="47" t="s">
        <v>236</v>
      </c>
      <c r="X24" s="1" t="s">
        <v>190</v>
      </c>
      <c r="Y24" s="1"/>
      <c r="Z24" s="1" t="s">
        <v>191</v>
      </c>
      <c r="AA24" s="1" t="s">
        <v>192</v>
      </c>
      <c r="AB24" s="1" t="s">
        <v>193</v>
      </c>
      <c r="AC24" s="1" t="s">
        <v>194</v>
      </c>
      <c r="AD24" s="1" t="s">
        <v>195</v>
      </c>
      <c r="AE24" s="1" t="s">
        <v>196</v>
      </c>
      <c r="AF24" s="1" t="s">
        <v>197</v>
      </c>
      <c r="AG24" s="1" t="s">
        <v>198</v>
      </c>
      <c r="AH24" s="1" t="s">
        <v>199</v>
      </c>
      <c r="AI24" s="1" t="s">
        <v>200</v>
      </c>
      <c r="AL24" s="1"/>
      <c r="AM24" s="1">
        <v>0.68359999999999999</v>
      </c>
      <c r="AN24" s="1">
        <v>1.6373</v>
      </c>
      <c r="AO24" s="1">
        <f t="shared" si="5"/>
        <v>610.76161973981561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 t="s">
        <v>264</v>
      </c>
      <c r="BA24" s="1" t="s">
        <v>265</v>
      </c>
      <c r="BB24" s="1" t="s">
        <v>249</v>
      </c>
      <c r="BC24" s="1" t="s">
        <v>266</v>
      </c>
      <c r="BD24" s="1"/>
      <c r="BE24" s="1"/>
      <c r="BF24" s="1"/>
      <c r="BG24" s="1"/>
      <c r="BH24" s="1"/>
      <c r="BI24" s="1"/>
      <c r="BJ24" s="1"/>
    </row>
    <row r="25" spans="8:62">
      <c r="H25" s="1"/>
      <c r="I25" s="1">
        <v>0.56000000000000005</v>
      </c>
      <c r="J25" s="1"/>
      <c r="K25" s="1">
        <v>1.4892000000000001</v>
      </c>
      <c r="L25" s="1">
        <f t="shared" si="2"/>
        <v>671.50147730325</v>
      </c>
      <c r="M25" s="1">
        <f t="shared" si="11"/>
        <v>2.8270469724536453</v>
      </c>
      <c r="N25" s="1"/>
      <c r="O25" s="1"/>
      <c r="P25" s="1"/>
      <c r="Q25" s="1"/>
      <c r="R25" s="1"/>
      <c r="S25" s="1"/>
      <c r="T25" s="1"/>
      <c r="W25" s="1" t="s">
        <v>237</v>
      </c>
      <c r="X25" s="1">
        <v>0.44719999999999999</v>
      </c>
      <c r="Y25" s="1"/>
      <c r="Z25" s="1">
        <v>1.262</v>
      </c>
      <c r="AA25" s="1">
        <f t="shared" si="10"/>
        <v>792.3930269413629</v>
      </c>
      <c r="AB25" s="1">
        <f>LOG(AA25)</f>
        <v>2.8989406450918844</v>
      </c>
      <c r="AC25" s="1">
        <v>2.8989406450918844</v>
      </c>
      <c r="AD25" s="1">
        <f>AA25/AA26</f>
        <v>1.2361331220285261</v>
      </c>
      <c r="AE25" s="1">
        <f>LOG(AD25)</f>
        <v>9.2065243446346076E-2</v>
      </c>
      <c r="AF25" s="1">
        <f>AVERAGE(AE25:AE35)</f>
        <v>0.18852272048594595</v>
      </c>
      <c r="AG25" s="1">
        <f>STDEV(AE25:AE35)/SQRT(6)</f>
        <v>0.10675212696593696</v>
      </c>
      <c r="AH25" s="1">
        <f>AVERAGE(AC25:AC35)</f>
        <v>3.0066992781863555</v>
      </c>
      <c r="AI25" s="1">
        <f>STDEV(AC25:AC35)/SQRT(6)</f>
        <v>5.6525140585838213E-2</v>
      </c>
      <c r="AL25" s="1" t="s">
        <v>259</v>
      </c>
      <c r="AM25" s="1">
        <v>0.2051</v>
      </c>
      <c r="AN25" s="1">
        <v>0.58930000000000005</v>
      </c>
      <c r="AO25" s="1">
        <f t="shared" si="5"/>
        <v>1696.9285593076531</v>
      </c>
      <c r="AP25" s="1">
        <f>LOG(AO25)</f>
        <v>3.2296635589048508</v>
      </c>
      <c r="AQ25" s="1">
        <v>3.2296635589048508</v>
      </c>
      <c r="AR25" s="1">
        <f>AO25/AO26</f>
        <v>3.837094858306465</v>
      </c>
      <c r="AS25" s="1">
        <f>LOG(AR25)</f>
        <v>0.58400253569293181</v>
      </c>
      <c r="AT25" s="1"/>
      <c r="AU25" s="1"/>
      <c r="AV25" s="1"/>
      <c r="AW25" s="1"/>
      <c r="AX25" s="1"/>
      <c r="AY25" s="47" t="s">
        <v>277</v>
      </c>
      <c r="AZ25" s="1">
        <v>0.45318688959752318</v>
      </c>
      <c r="BA25" s="1">
        <v>5.6666534957092653E-2</v>
      </c>
      <c r="BB25" s="1">
        <v>3.166145813200385</v>
      </c>
      <c r="BC25" s="1">
        <v>4.6159019152603141E-2</v>
      </c>
      <c r="BD25" s="1"/>
      <c r="BE25" s="1"/>
      <c r="BF25" s="1"/>
      <c r="BG25" s="1"/>
      <c r="BH25" s="1"/>
      <c r="BI25" s="1"/>
      <c r="BJ25" s="1"/>
    </row>
    <row r="26" spans="8:62">
      <c r="H26" s="1" t="s">
        <v>216</v>
      </c>
      <c r="I26" s="1">
        <v>0.43509999999999999</v>
      </c>
      <c r="J26" s="1"/>
      <c r="K26" s="1">
        <v>0.86760000000000004</v>
      </c>
      <c r="L26" s="1">
        <f t="shared" si="2"/>
        <v>1152.604887044721</v>
      </c>
      <c r="M26" s="1">
        <f t="shared" si="11"/>
        <v>3.0616804566578444</v>
      </c>
      <c r="N26" s="1">
        <v>3.0616804566578444</v>
      </c>
      <c r="O26" s="1">
        <f>L26/L27</f>
        <v>1.2980636237897647</v>
      </c>
      <c r="P26" s="1">
        <f>LOG(O26)</f>
        <v>0.11329597966283424</v>
      </c>
      <c r="Q26" s="1"/>
      <c r="R26" s="1"/>
      <c r="S26" s="1"/>
      <c r="T26" s="1"/>
      <c r="W26" s="1"/>
      <c r="X26" s="1">
        <v>0.55279999999999996</v>
      </c>
      <c r="Y26" s="1"/>
      <c r="Z26" s="1">
        <v>1.56</v>
      </c>
      <c r="AA26" s="1">
        <f t="shared" si="10"/>
        <v>641.02564102564099</v>
      </c>
      <c r="AB26" s="1">
        <f t="shared" ref="AB26:AB35" si="17">LOG(AA26)</f>
        <v>2.8068754016455384</v>
      </c>
      <c r="AC26" s="1"/>
      <c r="AD26" s="1"/>
      <c r="AE26" s="1"/>
      <c r="AF26" s="1"/>
      <c r="AG26" s="1"/>
      <c r="AH26" s="1"/>
      <c r="AI26" s="1"/>
      <c r="AL26" s="1"/>
      <c r="AM26" s="1">
        <v>0.79490000000000005</v>
      </c>
      <c r="AN26" s="1">
        <v>2.2612000000000001</v>
      </c>
      <c r="AO26" s="1">
        <f t="shared" si="5"/>
        <v>442.2430567840085</v>
      </c>
      <c r="AP26" s="1"/>
      <c r="AQ26" s="1"/>
      <c r="AR26" s="1"/>
      <c r="AS26" s="1"/>
      <c r="AT26" s="1"/>
      <c r="AU26" s="1"/>
      <c r="AV26" s="1"/>
      <c r="AW26" s="1"/>
      <c r="AX26" s="1"/>
      <c r="AY26" s="47" t="s">
        <v>280</v>
      </c>
      <c r="AZ26" s="1">
        <v>-0.13490358251526668</v>
      </c>
      <c r="BA26" s="1">
        <v>1.9545302915339215E-3</v>
      </c>
      <c r="BB26" s="1">
        <v>2.9160366258121035</v>
      </c>
      <c r="BC26" s="1">
        <v>1.6708158524208309E-2</v>
      </c>
      <c r="BD26" s="1"/>
      <c r="BE26" s="1"/>
      <c r="BF26" s="1"/>
      <c r="BG26" s="1"/>
      <c r="BH26" s="1"/>
      <c r="BI26" s="1"/>
      <c r="BJ26" s="1"/>
    </row>
    <row r="27" spans="8:62">
      <c r="H27" s="1"/>
      <c r="I27" s="1">
        <v>0.56489999999999996</v>
      </c>
      <c r="J27" s="1"/>
      <c r="K27" s="1">
        <v>1.1262000000000001</v>
      </c>
      <c r="L27" s="1">
        <f t="shared" si="2"/>
        <v>887.94175102113297</v>
      </c>
      <c r="M27" s="1">
        <f t="shared" si="11"/>
        <v>2.9483844769950101</v>
      </c>
      <c r="N27" s="1"/>
      <c r="O27" s="1"/>
      <c r="P27" s="1"/>
      <c r="Q27" s="1"/>
      <c r="R27" s="1"/>
      <c r="S27" s="1"/>
      <c r="T27" s="1"/>
      <c r="W27" s="1" t="s">
        <v>238</v>
      </c>
      <c r="X27" s="1">
        <v>0.59279999999999999</v>
      </c>
      <c r="Y27" s="1"/>
      <c r="Z27" s="1">
        <v>1.4347000000000001</v>
      </c>
      <c r="AA27" s="1">
        <f t="shared" si="10"/>
        <v>697.00982783857251</v>
      </c>
      <c r="AB27" s="1">
        <f t="shared" si="17"/>
        <v>2.8432389016933759</v>
      </c>
      <c r="AC27" s="1">
        <v>2.8432389016933759</v>
      </c>
      <c r="AD27" s="1">
        <f t="shared" ref="AD27:AD35" si="18">AA27/AA28</f>
        <v>0.68690318533491324</v>
      </c>
      <c r="AE27" s="1">
        <f t="shared" ref="AE27:AE35" si="19">LOG(AD27)</f>
        <v>-0.16310446969116227</v>
      </c>
      <c r="AF27" s="1"/>
      <c r="AG27" s="1"/>
      <c r="AH27" s="1"/>
      <c r="AI27" s="1"/>
      <c r="AL27" s="1" t="s">
        <v>260</v>
      </c>
      <c r="AM27" s="1">
        <v>0.1804</v>
      </c>
      <c r="AN27" s="1">
        <v>0.52859999999999996</v>
      </c>
      <c r="AO27" s="1">
        <f t="shared" si="5"/>
        <v>1891.7896329928114</v>
      </c>
      <c r="AP27" s="1">
        <f>LOG(AO27)</f>
        <v>3.2768728412043084</v>
      </c>
      <c r="AQ27" s="1">
        <v>3.2768728412043084</v>
      </c>
      <c r="AR27" s="1">
        <f>AO27/AO28</f>
        <v>4.5440786984487334</v>
      </c>
      <c r="AS27" s="1">
        <f>LOG(AR27)</f>
        <v>0.65744584427119579</v>
      </c>
      <c r="AT27" s="1"/>
      <c r="AU27" s="1"/>
      <c r="AV27" s="1"/>
      <c r="AW27" s="1"/>
      <c r="AX27" s="1"/>
    </row>
    <row r="28" spans="8:62">
      <c r="H28" s="47" t="s">
        <v>217</v>
      </c>
      <c r="I28" s="1" t="s">
        <v>190</v>
      </c>
      <c r="J28" s="1"/>
      <c r="K28" s="1" t="s">
        <v>191</v>
      </c>
      <c r="L28" s="1" t="s">
        <v>192</v>
      </c>
      <c r="M28" s="1" t="s">
        <v>193</v>
      </c>
      <c r="N28" s="1" t="s">
        <v>194</v>
      </c>
      <c r="O28" s="1" t="s">
        <v>195</v>
      </c>
      <c r="P28" s="1" t="s">
        <v>196</v>
      </c>
      <c r="Q28" s="1" t="s">
        <v>197</v>
      </c>
      <c r="R28" s="1" t="s">
        <v>198</v>
      </c>
      <c r="S28" s="1" t="s">
        <v>199</v>
      </c>
      <c r="T28" s="1" t="s">
        <v>200</v>
      </c>
      <c r="W28" s="1"/>
      <c r="X28" s="1">
        <v>0.40720000000000001</v>
      </c>
      <c r="Y28" s="1"/>
      <c r="Z28" s="1">
        <v>0.98550000000000004</v>
      </c>
      <c r="AA28" s="1">
        <f t="shared" si="10"/>
        <v>1014.7133434804667</v>
      </c>
      <c r="AB28" s="1">
        <f t="shared" si="17"/>
        <v>3.006343371384538</v>
      </c>
      <c r="AC28" s="1"/>
      <c r="AD28" s="1"/>
      <c r="AE28" s="1"/>
      <c r="AF28" s="1"/>
      <c r="AG28" s="1"/>
      <c r="AH28" s="1"/>
      <c r="AI28" s="1"/>
      <c r="AL28" s="1"/>
      <c r="AM28" s="1">
        <v>0.8196</v>
      </c>
      <c r="AN28" s="1">
        <v>2.4020000000000001</v>
      </c>
      <c r="AO28" s="1">
        <f t="shared" si="5"/>
        <v>416.31973355537048</v>
      </c>
      <c r="AP28" s="1"/>
      <c r="AQ28" s="1"/>
      <c r="AR28" s="1"/>
      <c r="AS28" s="1"/>
      <c r="AT28" s="1"/>
      <c r="AU28" s="1"/>
      <c r="AV28" s="1"/>
      <c r="AW28" s="1"/>
      <c r="AX28" s="1"/>
    </row>
    <row r="29" spans="8:62">
      <c r="H29" s="1" t="s">
        <v>218</v>
      </c>
      <c r="I29" s="1">
        <v>0.91910000000000003</v>
      </c>
      <c r="J29" s="1"/>
      <c r="K29" s="1">
        <v>8.6462000000000003</v>
      </c>
      <c r="L29" s="1">
        <f t="shared" si="2"/>
        <v>115.65774559922278</v>
      </c>
      <c r="M29" s="1">
        <f>LOG(L29)</f>
        <v>2.0631747227820361</v>
      </c>
      <c r="N29" s="1">
        <v>2.0631747227820361</v>
      </c>
      <c r="O29" s="1">
        <f>L29/L30</f>
        <v>9.1600934514584439E-2</v>
      </c>
      <c r="P29" s="1">
        <f>LOG(O29)</f>
        <v>-1.0381000956284705</v>
      </c>
      <c r="Q29" s="1">
        <f>AVERAGE(P29:P32)</f>
        <v>-0.9923123297453067</v>
      </c>
      <c r="R29" s="1">
        <f>STDEV(P29:P32)/SQRT(2)</f>
        <v>4.5787765883163745E-2</v>
      </c>
      <c r="S29" s="1">
        <f>AVERAGE(N29:N32)</f>
        <v>2.1263366875077532</v>
      </c>
      <c r="T29" s="1">
        <f>STDEV(N29:N32)/SQRT(2)</f>
        <v>6.3161964725717112E-2</v>
      </c>
      <c r="W29" s="1" t="s">
        <v>239</v>
      </c>
      <c r="X29" s="1">
        <v>0.51739999999999997</v>
      </c>
      <c r="Y29" s="1"/>
      <c r="Z29" s="1">
        <v>1.2372000000000001</v>
      </c>
      <c r="AA29" s="1">
        <f t="shared" si="10"/>
        <v>808.27675396055611</v>
      </c>
      <c r="AB29" s="1">
        <f t="shared" si="17"/>
        <v>2.9075600886688586</v>
      </c>
      <c r="AC29" s="1">
        <v>2.9075600886688586</v>
      </c>
      <c r="AD29" s="1">
        <f t="shared" si="18"/>
        <v>0.92361784675072744</v>
      </c>
      <c r="AE29" s="1">
        <f t="shared" si="19"/>
        <v>-3.4507683950532712E-2</v>
      </c>
      <c r="AF29" s="1"/>
      <c r="AG29" s="1"/>
      <c r="AH29" s="1"/>
      <c r="AI29" s="1"/>
      <c r="AL29" s="1" t="s">
        <v>261</v>
      </c>
      <c r="AM29" s="1">
        <v>0.37040000000000001</v>
      </c>
      <c r="AN29" s="1">
        <v>0.89539999999999997</v>
      </c>
      <c r="AO29" s="1">
        <f t="shared" si="5"/>
        <v>1116.8192986374806</v>
      </c>
      <c r="AP29" s="1">
        <f>LOG(AO29)</f>
        <v>3.0479829099525739</v>
      </c>
      <c r="AQ29" s="1">
        <v>3.0479829099525739</v>
      </c>
      <c r="AR29" s="1">
        <f>AO29/AO30</f>
        <v>1.684945275854367</v>
      </c>
      <c r="AS29" s="1">
        <f>LOG(AR29)</f>
        <v>0.22658580029316333</v>
      </c>
      <c r="AT29" s="1"/>
      <c r="AU29" s="1"/>
      <c r="AV29" s="1"/>
      <c r="AW29" s="1"/>
      <c r="AX29" s="1"/>
    </row>
    <row r="30" spans="8:62">
      <c r="H30" s="1"/>
      <c r="I30" s="1">
        <v>8.09E-2</v>
      </c>
      <c r="J30" s="1"/>
      <c r="K30" s="1">
        <v>0.79200000000000004</v>
      </c>
      <c r="L30" s="1">
        <f t="shared" si="2"/>
        <v>1262.6262626262626</v>
      </c>
      <c r="M30" s="1">
        <f t="shared" ref="M30:M32" si="20">LOG(L30)</f>
        <v>3.1012748184105066</v>
      </c>
      <c r="N30" s="1"/>
      <c r="O30" s="1"/>
      <c r="P30" s="1"/>
      <c r="Q30" s="1"/>
      <c r="R30" s="1"/>
      <c r="S30" s="1"/>
      <c r="T30" s="1"/>
      <c r="W30" s="1"/>
      <c r="X30" s="1">
        <v>0.48259999999999997</v>
      </c>
      <c r="Y30" s="1"/>
      <c r="Z30" s="1">
        <v>1.1427</v>
      </c>
      <c r="AA30" s="1">
        <f t="shared" si="10"/>
        <v>875.12032904524369</v>
      </c>
      <c r="AB30" s="1">
        <f t="shared" si="17"/>
        <v>2.9420677726193913</v>
      </c>
      <c r="AC30" s="1"/>
      <c r="AD30" s="1"/>
      <c r="AE30" s="1"/>
      <c r="AF30" s="1"/>
      <c r="AG30" s="1"/>
      <c r="AH30" s="1"/>
      <c r="AI30" s="1"/>
      <c r="AL30" s="1"/>
      <c r="AM30" s="1">
        <v>0.62960000000000005</v>
      </c>
      <c r="AN30" s="1">
        <v>1.5086999999999999</v>
      </c>
      <c r="AO30" s="1">
        <f t="shared" si="5"/>
        <v>662.82229734208261</v>
      </c>
      <c r="AP30" s="1"/>
      <c r="AQ30" s="1"/>
      <c r="AR30" s="1"/>
      <c r="AS30" s="1"/>
      <c r="AT30" s="1"/>
      <c r="AU30" s="1"/>
      <c r="AV30" s="1"/>
      <c r="AW30" s="1"/>
      <c r="AX30" s="1"/>
    </row>
    <row r="31" spans="8:62">
      <c r="H31" s="1" t="s">
        <v>219</v>
      </c>
      <c r="I31" s="1">
        <v>0.90759999999999996</v>
      </c>
      <c r="J31" s="1"/>
      <c r="K31" s="1">
        <v>6.4640000000000004</v>
      </c>
      <c r="L31" s="1">
        <f t="shared" si="2"/>
        <v>154.70297029702971</v>
      </c>
      <c r="M31" s="1">
        <f t="shared" si="20"/>
        <v>2.1894986522334703</v>
      </c>
      <c r="N31" s="1">
        <v>2.1894986522334703</v>
      </c>
      <c r="O31" s="1">
        <f>L31/L32</f>
        <v>0.11310334158415841</v>
      </c>
      <c r="P31" s="1">
        <f>LOG(O31)</f>
        <v>-0.94652456386214301</v>
      </c>
      <c r="Q31" s="1"/>
      <c r="R31" s="1"/>
      <c r="S31" s="1"/>
      <c r="T31" s="1"/>
      <c r="W31" s="1" t="s">
        <v>240</v>
      </c>
      <c r="X31" s="1">
        <v>0.24929999999999999</v>
      </c>
      <c r="Y31" s="1"/>
      <c r="Z31" s="1">
        <v>0.79010000000000002</v>
      </c>
      <c r="AA31" s="1">
        <f t="shared" si="10"/>
        <v>1265.6625743576762</v>
      </c>
      <c r="AB31" s="1">
        <f t="shared" si="17"/>
        <v>3.1023179382035799</v>
      </c>
      <c r="AC31" s="1">
        <v>3.1023179382035799</v>
      </c>
      <c r="AD31" s="1">
        <f t="shared" si="18"/>
        <v>2.9760789773446397</v>
      </c>
      <c r="AE31" s="1">
        <f t="shared" si="19"/>
        <v>0.47364445206532629</v>
      </c>
      <c r="AF31" s="1"/>
      <c r="AG31" s="1"/>
      <c r="AH31" s="1"/>
      <c r="AI31" s="1"/>
      <c r="AL31" s="1" t="s">
        <v>262</v>
      </c>
      <c r="AM31" s="1">
        <v>0.35539999999999999</v>
      </c>
      <c r="AN31" s="1">
        <v>0.94079999999999997</v>
      </c>
      <c r="AO31" s="1">
        <f t="shared" si="5"/>
        <v>1062.9251700680272</v>
      </c>
      <c r="AP31" s="1">
        <f>LOG(AO31)</f>
        <v>3.0265026912679369</v>
      </c>
      <c r="AQ31" s="1">
        <v>3.0265026912679369</v>
      </c>
      <c r="AR31" s="1">
        <f>AO31/AO32</f>
        <v>1.8133503401360545</v>
      </c>
      <c r="AS31" s="1">
        <f>LOG(AR31)</f>
        <v>0.25848171809944098</v>
      </c>
      <c r="AT31" s="1"/>
      <c r="AU31" s="1"/>
      <c r="AV31" s="1"/>
      <c r="AW31" s="1"/>
      <c r="AX31" s="1"/>
    </row>
    <row r="32" spans="8:62">
      <c r="H32" s="1"/>
      <c r="I32" s="1">
        <v>9.2399999999999996E-2</v>
      </c>
      <c r="J32" s="1"/>
      <c r="K32" s="1">
        <v>0.73109999999999997</v>
      </c>
      <c r="L32" s="1">
        <f t="shared" si="2"/>
        <v>1367.8019422787581</v>
      </c>
      <c r="M32" s="1">
        <f t="shared" si="20"/>
        <v>3.1360232160956132</v>
      </c>
      <c r="N32" s="1"/>
      <c r="O32" s="1"/>
      <c r="P32" s="1"/>
      <c r="Q32" s="1"/>
      <c r="R32" s="1"/>
      <c r="S32" s="1"/>
      <c r="T32" s="1"/>
      <c r="W32" s="1"/>
      <c r="X32" s="1">
        <v>0.75070000000000003</v>
      </c>
      <c r="Y32" s="1"/>
      <c r="Z32" s="1">
        <v>2.3513999999999999</v>
      </c>
      <c r="AA32" s="1">
        <f t="shared" si="10"/>
        <v>425.27855745513313</v>
      </c>
      <c r="AB32" s="1">
        <f t="shared" si="17"/>
        <v>2.6286734861382537</v>
      </c>
      <c r="AC32" s="1"/>
      <c r="AD32" s="1"/>
      <c r="AE32" s="1"/>
      <c r="AF32" s="1"/>
      <c r="AG32" s="1"/>
      <c r="AH32" s="1"/>
      <c r="AI32" s="1"/>
      <c r="AL32" s="1"/>
      <c r="AM32" s="1">
        <v>0.64459999999999995</v>
      </c>
      <c r="AN32" s="1">
        <v>1.706</v>
      </c>
      <c r="AO32" s="1">
        <f t="shared" si="5"/>
        <v>586.1664712778429</v>
      </c>
      <c r="AP32" s="1"/>
      <c r="AQ32" s="1"/>
      <c r="AR32" s="1"/>
      <c r="AS32" s="1"/>
      <c r="AT32" s="1"/>
      <c r="AU32" s="1"/>
      <c r="AV32" s="1"/>
      <c r="AW32" s="1"/>
      <c r="AX32" s="1"/>
    </row>
    <row r="33" spans="8:50">
      <c r="H33" s="47" t="s">
        <v>282</v>
      </c>
      <c r="I33" s="1" t="s">
        <v>190</v>
      </c>
      <c r="J33" s="1"/>
      <c r="K33" s="1" t="s">
        <v>191</v>
      </c>
      <c r="L33" s="1" t="s">
        <v>192</v>
      </c>
      <c r="M33" s="1" t="s">
        <v>193</v>
      </c>
      <c r="N33" s="1" t="s">
        <v>194</v>
      </c>
      <c r="O33" s="1" t="s">
        <v>195</v>
      </c>
      <c r="P33" s="1" t="s">
        <v>196</v>
      </c>
      <c r="Q33" s="1" t="s">
        <v>197</v>
      </c>
      <c r="R33" s="1" t="s">
        <v>198</v>
      </c>
      <c r="S33" s="1" t="s">
        <v>199</v>
      </c>
      <c r="T33" s="1" t="s">
        <v>200</v>
      </c>
      <c r="W33" s="1" t="s">
        <v>241</v>
      </c>
      <c r="X33" s="1">
        <v>0.2742</v>
      </c>
      <c r="Y33" s="1"/>
      <c r="Z33" s="1">
        <v>0.75170000000000003</v>
      </c>
      <c r="AA33" s="1">
        <f t="shared" si="10"/>
        <v>1330.3179459890912</v>
      </c>
      <c r="AB33" s="1">
        <f t="shared" si="17"/>
        <v>3.1239554497539048</v>
      </c>
      <c r="AC33" s="1">
        <v>3.1239554497539048</v>
      </c>
      <c r="AD33" s="1">
        <f t="shared" si="18"/>
        <v>2.6470666489290937</v>
      </c>
      <c r="AE33" s="1">
        <f t="shared" si="19"/>
        <v>0.42276487628348997</v>
      </c>
      <c r="AF33" s="1"/>
      <c r="AG33" s="1"/>
      <c r="AH33" s="1"/>
      <c r="AI33" s="1"/>
      <c r="AL33" s="1" t="s">
        <v>263</v>
      </c>
      <c r="AM33" s="1">
        <v>0.1956</v>
      </c>
      <c r="AN33" s="1">
        <v>0.56179999999999997</v>
      </c>
      <c r="AO33" s="1">
        <f t="shared" si="5"/>
        <v>1779.9928800284799</v>
      </c>
      <c r="AP33" s="1">
        <f>LOG(AO33)</f>
        <v>3.2504182651344409</v>
      </c>
      <c r="AQ33" s="1">
        <v>3.2504182651344409</v>
      </c>
      <c r="AR33" s="1">
        <f>AO33/AO34</f>
        <v>4.112851548593806</v>
      </c>
      <c r="AS33" s="1">
        <f>LOG(AR33)</f>
        <v>0.6141430341408155</v>
      </c>
      <c r="AT33" s="1"/>
      <c r="AU33" s="1"/>
      <c r="AV33" s="1"/>
      <c r="AW33" s="1"/>
      <c r="AX33" s="1"/>
    </row>
    <row r="34" spans="8:50">
      <c r="H34" s="1" t="s">
        <v>220</v>
      </c>
      <c r="I34" s="1">
        <v>0.57699999999999996</v>
      </c>
      <c r="J34" s="1"/>
      <c r="K34" s="1">
        <v>1.292</v>
      </c>
      <c r="L34" s="1">
        <f t="shared" ref="L34:L41" si="21">1/K34*1000</f>
        <v>773.99380804953557</v>
      </c>
      <c r="M34" s="1">
        <f t="shared" ref="M34:M41" si="22">LOG(L34)</f>
        <v>2.8887374863409345</v>
      </c>
      <c r="N34" s="1">
        <v>2.8887374863409345</v>
      </c>
      <c r="O34" s="1">
        <f>L34/L35</f>
        <v>0.73986068111455094</v>
      </c>
      <c r="P34" s="1">
        <f>LOG(O34)</f>
        <v>-0.13085005205217384</v>
      </c>
      <c r="Q34" s="1">
        <f>AVERAGE(P34:P40)</f>
        <v>-0.13490358251526668</v>
      </c>
      <c r="R34" s="1">
        <f>STDEV(P34:P41)/SQRT(4)</f>
        <v>1.9545302915339215E-3</v>
      </c>
      <c r="S34" s="1">
        <f>AVERAGE(N34:N40)</f>
        <v>2.9160366258121035</v>
      </c>
      <c r="T34" s="1">
        <f>STDEV(N34:N40)/SQRT(4)</f>
        <v>1.6708158524208309E-2</v>
      </c>
      <c r="W34" s="1"/>
      <c r="X34" s="1">
        <v>0.7258</v>
      </c>
      <c r="Y34" s="1"/>
      <c r="Z34" s="1">
        <v>1.9898</v>
      </c>
      <c r="AA34" s="1">
        <f t="shared" si="10"/>
        <v>502.56307166549396</v>
      </c>
      <c r="AB34" s="1">
        <f t="shared" si="17"/>
        <v>2.7011905734704147</v>
      </c>
      <c r="AC34" s="1"/>
      <c r="AD34" s="1"/>
      <c r="AE34" s="1"/>
      <c r="AF34" s="1"/>
      <c r="AG34" s="1"/>
      <c r="AH34" s="1"/>
      <c r="AI34" s="1"/>
      <c r="AL34" s="1"/>
      <c r="AM34" s="1">
        <v>0.8044</v>
      </c>
      <c r="AN34" s="1">
        <v>2.3106</v>
      </c>
      <c r="AO34" s="1">
        <f t="shared" si="5"/>
        <v>432.78802042759457</v>
      </c>
      <c r="AP34" s="1"/>
      <c r="AQ34" s="1"/>
      <c r="AR34" s="1"/>
      <c r="AS34" s="1"/>
      <c r="AT34" s="1"/>
      <c r="AU34" s="1"/>
      <c r="AV34" s="1"/>
      <c r="AW34" s="1"/>
      <c r="AX34" s="1"/>
    </row>
    <row r="35" spans="8:50">
      <c r="H35" s="1"/>
      <c r="I35" s="1">
        <v>0.42299999999999999</v>
      </c>
      <c r="J35" s="1"/>
      <c r="K35" s="1">
        <v>0.95589999999999997</v>
      </c>
      <c r="L35" s="1">
        <f t="shared" si="21"/>
        <v>1046.1345329009312</v>
      </c>
      <c r="M35" s="1">
        <f t="shared" si="22"/>
        <v>3.0195875383931083</v>
      </c>
      <c r="N35" s="1"/>
      <c r="O35" s="1"/>
      <c r="P35" s="1"/>
      <c r="Q35" s="1"/>
      <c r="R35" s="1"/>
      <c r="S35" s="1"/>
      <c r="T35" s="1"/>
      <c r="W35" s="1" t="s">
        <v>242</v>
      </c>
      <c r="X35" s="1">
        <v>0.31159999999999999</v>
      </c>
      <c r="Y35" s="1"/>
      <c r="Z35" s="1">
        <v>0.68520000000000003</v>
      </c>
      <c r="AA35" s="1">
        <f t="shared" si="10"/>
        <v>1459.4279042615294</v>
      </c>
      <c r="AB35" s="1">
        <f t="shared" si="17"/>
        <v>3.1641826457065272</v>
      </c>
      <c r="AC35" s="1">
        <v>3.1641826457065272</v>
      </c>
      <c r="AD35" s="1">
        <f t="shared" si="18"/>
        <v>2.1891418563922942</v>
      </c>
      <c r="AE35" s="1">
        <f t="shared" si="19"/>
        <v>0.34027390476220837</v>
      </c>
      <c r="AF35" s="1"/>
      <c r="AG35" s="1"/>
      <c r="AH35" s="1"/>
      <c r="AI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pans="8:50">
      <c r="H36" s="1" t="s">
        <v>221</v>
      </c>
      <c r="I36" s="1">
        <v>0.57669999999999999</v>
      </c>
      <c r="J36" s="1"/>
      <c r="K36" s="1">
        <v>1.2436</v>
      </c>
      <c r="L36" s="1">
        <f t="shared" si="21"/>
        <v>804.11707944676743</v>
      </c>
      <c r="M36" s="1">
        <f t="shared" si="22"/>
        <v>2.905319286628846</v>
      </c>
      <c r="N36" s="1">
        <v>2.905319286628846</v>
      </c>
      <c r="O36" s="1">
        <f>L36/L37</f>
        <v>0.73407848182695401</v>
      </c>
      <c r="P36" s="1">
        <f>LOG(O36)</f>
        <v>-0.13425750629332467</v>
      </c>
      <c r="Q36" s="1"/>
      <c r="R36" s="1"/>
      <c r="S36" s="1"/>
      <c r="T36" s="1"/>
      <c r="W36" s="1"/>
      <c r="X36" s="1">
        <v>0.68840000000000001</v>
      </c>
      <c r="Y36" s="1"/>
      <c r="Z36" s="1">
        <v>1.5</v>
      </c>
      <c r="AA36" s="1">
        <f t="shared" si="10"/>
        <v>666.66666666666663</v>
      </c>
      <c r="AB36" s="1">
        <f>LOG(AA36)</f>
        <v>2.8239087409443187</v>
      </c>
      <c r="AC36" s="1"/>
      <c r="AD36" s="1"/>
      <c r="AE36" s="1"/>
      <c r="AF36" s="1"/>
      <c r="AG36" s="1"/>
      <c r="AH36" s="1"/>
      <c r="AI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8:50">
      <c r="H37" s="1"/>
      <c r="I37" s="1">
        <v>0.42330000000000001</v>
      </c>
      <c r="J37" s="1"/>
      <c r="K37" s="1">
        <v>0.91290000000000004</v>
      </c>
      <c r="L37" s="1">
        <f t="shared" si="21"/>
        <v>1095.4102311315587</v>
      </c>
      <c r="M37" s="1">
        <f t="shared" si="22"/>
        <v>3.0395767929221704</v>
      </c>
      <c r="N37" s="1"/>
      <c r="O37" s="1"/>
      <c r="P37" s="1"/>
      <c r="Q37" s="1"/>
      <c r="R37" s="1"/>
      <c r="S37" s="1"/>
      <c r="T37" s="1"/>
      <c r="W37" s="47" t="s">
        <v>243</v>
      </c>
      <c r="X37" s="1" t="s">
        <v>190</v>
      </c>
      <c r="Y37" s="1"/>
      <c r="Z37" s="1" t="s">
        <v>191</v>
      </c>
      <c r="AA37" s="1" t="s">
        <v>192</v>
      </c>
      <c r="AB37" s="1" t="s">
        <v>193</v>
      </c>
      <c r="AC37" s="1" t="s">
        <v>194</v>
      </c>
      <c r="AD37" s="1" t="s">
        <v>195</v>
      </c>
      <c r="AE37" s="1" t="s">
        <v>196</v>
      </c>
      <c r="AF37" s="1" t="s">
        <v>197</v>
      </c>
      <c r="AG37" s="1" t="s">
        <v>198</v>
      </c>
      <c r="AH37" s="1" t="s">
        <v>199</v>
      </c>
      <c r="AI37" s="1" t="s">
        <v>200</v>
      </c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8:50">
      <c r="H38" s="1" t="s">
        <v>222</v>
      </c>
      <c r="I38" s="1">
        <v>0.57669999999999999</v>
      </c>
      <c r="J38" s="1"/>
      <c r="K38" s="1">
        <v>1.2436</v>
      </c>
      <c r="L38" s="1">
        <f t="shared" si="21"/>
        <v>804.11707944676743</v>
      </c>
      <c r="M38" s="1">
        <f t="shared" si="22"/>
        <v>2.905319286628846</v>
      </c>
      <c r="N38" s="1">
        <v>2.905319286628846</v>
      </c>
      <c r="O38" s="1">
        <f>L38/L39</f>
        <v>0.73407848182695401</v>
      </c>
      <c r="P38" s="1">
        <f>LOG(O38)</f>
        <v>-0.13425750629332467</v>
      </c>
      <c r="Q38" s="1"/>
      <c r="R38" s="1"/>
      <c r="S38" s="1"/>
      <c r="T38" s="1"/>
      <c r="W38" s="1" t="s">
        <v>244</v>
      </c>
      <c r="X38" s="1">
        <v>0.89959999999999996</v>
      </c>
      <c r="Y38" s="1"/>
      <c r="Z38" s="1">
        <v>4.9377000000000004</v>
      </c>
      <c r="AA38" s="1">
        <f t="shared" si="10"/>
        <v>202.52344208842172</v>
      </c>
      <c r="AB38" s="1">
        <f>LOG(AA38)</f>
        <v>2.3064753000465443</v>
      </c>
      <c r="AC38" s="1">
        <v>2.3064753000465399</v>
      </c>
      <c r="AD38" s="1">
        <f>AA38/AA39</f>
        <v>0.11416246430524332</v>
      </c>
      <c r="AE38" s="1">
        <f>LOG(AD38)</f>
        <v>-0.94247666513326755</v>
      </c>
      <c r="AF38" s="1">
        <f>AVERAGE(AE38:AE42)</f>
        <v>-1.1537941206245996</v>
      </c>
      <c r="AG38" s="1">
        <f>STDEV(AE38:AE42)/SQRT(3)</f>
        <v>0.13629022379011366</v>
      </c>
      <c r="AH38" s="1">
        <f>AVERAGE(AC38:AC40)</f>
        <v>2.1345064722044249</v>
      </c>
      <c r="AI38" s="1">
        <f>STDEV(AC38:AC43)/SQRT(3)</f>
        <v>0.10984732272145231</v>
      </c>
      <c r="AL38" s="47" t="s">
        <v>279</v>
      </c>
      <c r="AM38" s="1" t="s">
        <v>190</v>
      </c>
      <c r="AN38" s="1"/>
      <c r="AO38" s="1" t="s">
        <v>191</v>
      </c>
      <c r="AP38" s="1" t="s">
        <v>192</v>
      </c>
      <c r="AQ38" s="1" t="s">
        <v>193</v>
      </c>
      <c r="AR38" s="1" t="s">
        <v>194</v>
      </c>
      <c r="AS38" s="1" t="s">
        <v>195</v>
      </c>
      <c r="AT38" s="1" t="s">
        <v>196</v>
      </c>
      <c r="AU38" s="1" t="s">
        <v>197</v>
      </c>
      <c r="AV38" s="1" t="s">
        <v>198</v>
      </c>
      <c r="AW38" s="1" t="s">
        <v>249</v>
      </c>
      <c r="AX38" s="1" t="s">
        <v>200</v>
      </c>
    </row>
    <row r="39" spans="8:50">
      <c r="H39" s="1"/>
      <c r="I39" s="1">
        <v>0.42330000000000001</v>
      </c>
      <c r="J39" s="1"/>
      <c r="K39" s="1">
        <v>0.91290000000000004</v>
      </c>
      <c r="L39" s="1">
        <f t="shared" si="21"/>
        <v>1095.4102311315587</v>
      </c>
      <c r="M39" s="1">
        <f t="shared" si="22"/>
        <v>3.0395767929221704</v>
      </c>
      <c r="N39" s="1"/>
      <c r="O39" s="1"/>
      <c r="P39" s="1"/>
      <c r="Q39" s="1"/>
      <c r="R39" s="1"/>
      <c r="S39" s="1"/>
      <c r="T39" s="1"/>
      <c r="W39" s="1"/>
      <c r="X39" s="1">
        <v>0.1004</v>
      </c>
      <c r="Y39" s="1"/>
      <c r="Z39" s="1">
        <v>0.56369999999999998</v>
      </c>
      <c r="AA39" s="1">
        <f t="shared" si="10"/>
        <v>1773.9932588256165</v>
      </c>
      <c r="AB39" s="1">
        <f t="shared" ref="AB39:AB43" si="23">LOG(AA39)</f>
        <v>3.248951965179812</v>
      </c>
      <c r="AC39" s="1"/>
      <c r="AD39" s="1"/>
      <c r="AE39" s="1"/>
      <c r="AF39" s="1"/>
      <c r="AG39" s="1"/>
      <c r="AH39" s="1"/>
      <c r="AI39" s="1"/>
      <c r="AL39" s="1" t="s">
        <v>220</v>
      </c>
      <c r="AM39" s="1">
        <v>0.57699999999999996</v>
      </c>
      <c r="AN39" s="1"/>
      <c r="AO39" s="1">
        <v>1.292</v>
      </c>
      <c r="AP39" s="1">
        <f t="shared" ref="AP39:AP46" si="24">1/AO39*1000</f>
        <v>773.99380804953557</v>
      </c>
      <c r="AQ39" s="1">
        <f t="shared" ref="AQ39:AQ46" si="25">LOG(AP39)</f>
        <v>2.8887374863409345</v>
      </c>
      <c r="AR39" s="1">
        <v>2.8887374863409345</v>
      </c>
      <c r="AS39" s="1">
        <f>AP39/AP40</f>
        <v>0.73986068111455094</v>
      </c>
      <c r="AT39" s="1">
        <f>LOG(AS39)</f>
        <v>-0.13085005205217384</v>
      </c>
      <c r="AU39" s="1">
        <f>AVERAGE(AT39:AT45)</f>
        <v>-0.13490358251526668</v>
      </c>
      <c r="AV39" s="1">
        <f>STDEV(AT39:AT46)/SQRT(4)</f>
        <v>1.9545302915339215E-3</v>
      </c>
      <c r="AW39" s="1">
        <f>AVERAGE(AR39:AR45)</f>
        <v>2.9160366258121035</v>
      </c>
      <c r="AX39" s="1">
        <f>STDEV(AR39:AR45)/SQRT(4)</f>
        <v>1.6708158524208309E-2</v>
      </c>
    </row>
    <row r="40" spans="8:50">
      <c r="H40" s="1" t="s">
        <v>223</v>
      </c>
      <c r="I40" s="1">
        <v>0.58009999999999995</v>
      </c>
      <c r="J40" s="1"/>
      <c r="K40" s="1">
        <v>1.0845</v>
      </c>
      <c r="L40" s="1">
        <f t="shared" si="21"/>
        <v>922.08390963577676</v>
      </c>
      <c r="M40" s="1">
        <f t="shared" si="22"/>
        <v>2.9647704436497877</v>
      </c>
      <c r="N40" s="1">
        <v>2.9647704436497877</v>
      </c>
      <c r="O40" s="1">
        <f>L40/L41</f>
        <v>0.72402028584601186</v>
      </c>
      <c r="P40" s="1">
        <f>LOG(O40)</f>
        <v>-0.14024926542224356</v>
      </c>
      <c r="Q40" s="1"/>
      <c r="R40" s="1"/>
      <c r="S40" s="1"/>
      <c r="T40" s="1"/>
      <c r="W40" s="1" t="s">
        <v>245</v>
      </c>
      <c r="X40" s="1">
        <v>0.96399999999999997</v>
      </c>
      <c r="Y40" s="1"/>
      <c r="Z40" s="1">
        <v>10.9009</v>
      </c>
      <c r="AA40" s="1">
        <f t="shared" si="10"/>
        <v>91.735544771532631</v>
      </c>
      <c r="AB40" s="1">
        <f t="shared" si="23"/>
        <v>1.9625376443623148</v>
      </c>
      <c r="AC40" s="1">
        <v>1.9625376443623099</v>
      </c>
      <c r="AD40" s="1">
        <f t="shared" ref="AD40:AD42" si="26">AA40/AA41</f>
        <v>3.9033474300287134E-2</v>
      </c>
      <c r="AE40" s="1">
        <f t="shared" ref="AE40:AE42" si="27">LOG(AD40)</f>
        <v>-1.4085627912170786</v>
      </c>
      <c r="AF40" s="1"/>
      <c r="AG40" s="1"/>
      <c r="AH40" s="1"/>
      <c r="AI40" s="1"/>
      <c r="AL40" s="1"/>
      <c r="AM40" s="1">
        <v>0.42299999999999999</v>
      </c>
      <c r="AN40" s="1"/>
      <c r="AO40" s="1">
        <v>0.95589999999999997</v>
      </c>
      <c r="AP40" s="1">
        <f t="shared" si="24"/>
        <v>1046.1345329009312</v>
      </c>
      <c r="AQ40" s="1">
        <f t="shared" si="25"/>
        <v>3.0195875383931083</v>
      </c>
      <c r="AR40" s="1"/>
      <c r="AS40" s="1"/>
      <c r="AT40" s="1"/>
      <c r="AU40" s="1"/>
      <c r="AV40" s="1"/>
      <c r="AW40" s="1"/>
      <c r="AX40" s="1"/>
    </row>
    <row r="41" spans="8:50">
      <c r="H41" s="1"/>
      <c r="I41" s="1">
        <v>0.4199</v>
      </c>
      <c r="J41" s="1"/>
      <c r="K41" s="1">
        <v>0.78520000000000001</v>
      </c>
      <c r="L41" s="1">
        <f t="shared" si="21"/>
        <v>1273.560876209883</v>
      </c>
      <c r="M41" s="1">
        <f t="shared" si="22"/>
        <v>3.1050197090720313</v>
      </c>
      <c r="N41" s="1"/>
      <c r="O41" s="1"/>
      <c r="P41" s="1"/>
      <c r="Q41" s="1"/>
      <c r="R41" s="1"/>
      <c r="S41" s="1"/>
      <c r="T41" s="1"/>
      <c r="W41" s="1"/>
      <c r="X41" s="1">
        <v>3.5999999999999997E-2</v>
      </c>
      <c r="Y41" s="1"/>
      <c r="Z41" s="1">
        <v>0.42549999999999999</v>
      </c>
      <c r="AA41" s="1">
        <f t="shared" si="10"/>
        <v>2350.1762632197415</v>
      </c>
      <c r="AB41" s="1">
        <f t="shared" si="23"/>
        <v>3.3711004355793932</v>
      </c>
      <c r="AC41" s="1"/>
      <c r="AD41" s="1"/>
      <c r="AE41" s="1"/>
      <c r="AF41" s="1"/>
      <c r="AG41" s="1"/>
      <c r="AH41" s="1"/>
      <c r="AI41" s="1"/>
      <c r="AL41" s="1" t="s">
        <v>221</v>
      </c>
      <c r="AM41" s="1">
        <v>0.57669999999999999</v>
      </c>
      <c r="AN41" s="1"/>
      <c r="AO41" s="1">
        <v>1.2436</v>
      </c>
      <c r="AP41" s="1">
        <f t="shared" si="24"/>
        <v>804.11707944676743</v>
      </c>
      <c r="AQ41" s="1">
        <f t="shared" si="25"/>
        <v>2.905319286628846</v>
      </c>
      <c r="AR41" s="1">
        <v>2.905319286628846</v>
      </c>
      <c r="AS41" s="1">
        <f>AP41/AP42</f>
        <v>0.73407848182695401</v>
      </c>
      <c r="AT41" s="1">
        <f>LOG(AS41)</f>
        <v>-0.13425750629332467</v>
      </c>
      <c r="AU41" s="1"/>
      <c r="AV41" s="1"/>
      <c r="AW41" s="1"/>
      <c r="AX41" s="1"/>
    </row>
    <row r="42" spans="8:50"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W42" s="1" t="s">
        <v>246</v>
      </c>
      <c r="X42" s="1">
        <v>0.93089999999999995</v>
      </c>
      <c r="Y42" s="1"/>
      <c r="Z42" s="1">
        <v>10.150399999999999</v>
      </c>
      <c r="AA42" s="1">
        <f t="shared" si="10"/>
        <v>98.518284993694834</v>
      </c>
      <c r="AB42" s="1">
        <f t="shared" si="23"/>
        <v>1.9935168430345278</v>
      </c>
      <c r="AC42" s="1">
        <v>1.9935168430345278</v>
      </c>
      <c r="AD42" s="1">
        <f t="shared" si="26"/>
        <v>7.7563445775535936E-2</v>
      </c>
      <c r="AE42" s="1">
        <f t="shared" si="27"/>
        <v>-1.1103429055234526</v>
      </c>
      <c r="AF42" s="1"/>
      <c r="AG42" s="1"/>
      <c r="AH42" s="1"/>
      <c r="AI42" s="1"/>
      <c r="AL42" s="1"/>
      <c r="AM42" s="1">
        <v>0.42330000000000001</v>
      </c>
      <c r="AN42" s="1"/>
      <c r="AO42" s="1">
        <v>0.91290000000000004</v>
      </c>
      <c r="AP42" s="1">
        <f t="shared" si="24"/>
        <v>1095.4102311315587</v>
      </c>
      <c r="AQ42" s="1">
        <f t="shared" si="25"/>
        <v>3.0395767929221704</v>
      </c>
      <c r="AR42" s="1"/>
      <c r="AS42" s="1"/>
      <c r="AT42" s="1"/>
      <c r="AU42" s="1"/>
      <c r="AV42" s="1"/>
      <c r="AW42" s="1"/>
      <c r="AX42" s="1"/>
    </row>
    <row r="43" spans="8:50">
      <c r="H43" s="1"/>
      <c r="I43" s="1" t="s">
        <v>197</v>
      </c>
      <c r="J43" s="1" t="s">
        <v>198</v>
      </c>
      <c r="K43" s="1" t="s">
        <v>199</v>
      </c>
      <c r="L43" s="1" t="s">
        <v>200</v>
      </c>
      <c r="M43" s="1"/>
      <c r="N43" s="1"/>
      <c r="O43" s="1"/>
      <c r="P43" s="1"/>
      <c r="Q43" s="1"/>
      <c r="R43" s="1"/>
      <c r="S43" s="1"/>
      <c r="T43" s="1"/>
      <c r="W43" s="1"/>
      <c r="X43" s="1">
        <v>6.9099999999999995E-2</v>
      </c>
      <c r="Y43" s="1"/>
      <c r="Z43" s="1">
        <v>0.7873</v>
      </c>
      <c r="AA43" s="1">
        <f t="shared" si="10"/>
        <v>1270.1638511367967</v>
      </c>
      <c r="AB43" s="1">
        <f t="shared" si="23"/>
        <v>3.1038597485579804</v>
      </c>
      <c r="AC43" s="1"/>
      <c r="AD43" s="1"/>
      <c r="AE43" s="1"/>
      <c r="AF43" s="1"/>
      <c r="AG43" s="1"/>
      <c r="AH43" s="1"/>
      <c r="AI43" s="1"/>
      <c r="AL43" s="1" t="s">
        <v>222</v>
      </c>
      <c r="AM43" s="1">
        <v>0.57669999999999999</v>
      </c>
      <c r="AN43" s="1"/>
      <c r="AO43" s="1">
        <v>1.2436</v>
      </c>
      <c r="AP43" s="1">
        <f t="shared" si="24"/>
        <v>804.11707944676743</v>
      </c>
      <c r="AQ43" s="1">
        <f t="shared" si="25"/>
        <v>2.905319286628846</v>
      </c>
      <c r="AR43" s="1">
        <v>2.905319286628846</v>
      </c>
      <c r="AS43" s="1">
        <f>AP43/AP44</f>
        <v>0.73407848182695401</v>
      </c>
      <c r="AT43" s="1">
        <f>LOG(AS43)</f>
        <v>-0.13425750629332467</v>
      </c>
      <c r="AU43" s="1"/>
      <c r="AV43" s="1"/>
      <c r="AW43" s="1"/>
      <c r="AX43" s="1"/>
    </row>
    <row r="44" spans="8:50">
      <c r="H44" s="47" t="s">
        <v>189</v>
      </c>
      <c r="I44" s="1">
        <v>0.43140622907118797</v>
      </c>
      <c r="J44" s="1">
        <v>1.2709615780224271E-2</v>
      </c>
      <c r="K44" s="1">
        <v>3.1374956533144855</v>
      </c>
      <c r="L44" s="1">
        <v>1.4954369443139312E-2</v>
      </c>
      <c r="M44" s="1"/>
      <c r="N44" s="1"/>
      <c r="O44" s="1"/>
      <c r="P44" s="1"/>
      <c r="Q44" s="1"/>
      <c r="R44" s="1"/>
      <c r="S44" s="1"/>
      <c r="T44" s="1"/>
      <c r="W44" s="47" t="s">
        <v>281</v>
      </c>
      <c r="X44" s="1" t="s">
        <v>190</v>
      </c>
      <c r="Y44" s="1"/>
      <c r="Z44" s="1" t="s">
        <v>191</v>
      </c>
      <c r="AA44" s="1" t="s">
        <v>192</v>
      </c>
      <c r="AB44" s="1" t="s">
        <v>193</v>
      </c>
      <c r="AC44" s="1" t="s">
        <v>194</v>
      </c>
      <c r="AD44" s="1" t="s">
        <v>195</v>
      </c>
      <c r="AE44" s="1" t="s">
        <v>196</v>
      </c>
      <c r="AF44" s="1" t="s">
        <v>197</v>
      </c>
      <c r="AG44" s="1" t="s">
        <v>198</v>
      </c>
      <c r="AH44" s="1" t="s">
        <v>199</v>
      </c>
      <c r="AI44" s="1" t="s">
        <v>200</v>
      </c>
      <c r="AL44" s="1"/>
      <c r="AM44" s="1">
        <v>0.42330000000000001</v>
      </c>
      <c r="AN44" s="1"/>
      <c r="AO44" s="1">
        <v>0.91290000000000004</v>
      </c>
      <c r="AP44" s="1">
        <f t="shared" si="24"/>
        <v>1095.4102311315587</v>
      </c>
      <c r="AQ44" s="1">
        <f t="shared" si="25"/>
        <v>3.0395767929221704</v>
      </c>
      <c r="AR44" s="1"/>
      <c r="AS44" s="1"/>
      <c r="AT44" s="1"/>
      <c r="AU44" s="1"/>
      <c r="AV44" s="1"/>
      <c r="AW44" s="1"/>
      <c r="AX44" s="1"/>
    </row>
    <row r="45" spans="8:50">
      <c r="H45" s="47" t="s">
        <v>208</v>
      </c>
      <c r="I45" s="1">
        <v>0.12545253731927175</v>
      </c>
      <c r="J45" s="1">
        <v>3.8980822331727172E-2</v>
      </c>
      <c r="K45" s="1">
        <v>3.0140762493238471</v>
      </c>
      <c r="L45" s="1">
        <v>2.0257919585812131E-2</v>
      </c>
      <c r="M45" s="1"/>
      <c r="N45" s="1"/>
      <c r="O45" s="1"/>
      <c r="P45" s="1"/>
      <c r="Q45" s="1"/>
      <c r="R45" s="1"/>
      <c r="S45" s="1"/>
      <c r="T45" s="1"/>
      <c r="W45" s="1" t="s">
        <v>220</v>
      </c>
      <c r="X45" s="1">
        <v>0.57699999999999996</v>
      </c>
      <c r="Y45" s="1"/>
      <c r="Z45" s="1">
        <v>1.292</v>
      </c>
      <c r="AA45" s="1">
        <f t="shared" ref="AA45:AA52" si="28">1/Z45*1000</f>
        <v>773.99380804953557</v>
      </c>
      <c r="AB45" s="1">
        <f t="shared" ref="AB45:AB52" si="29">LOG(AA45)</f>
        <v>2.8887374863409345</v>
      </c>
      <c r="AC45" s="1">
        <v>2.8887374863409345</v>
      </c>
      <c r="AD45" s="1">
        <f>AA45/AA46</f>
        <v>0.73986068111455094</v>
      </c>
      <c r="AE45" s="1">
        <f>LOG(AD45)</f>
        <v>-0.13085005205217384</v>
      </c>
      <c r="AF45" s="1">
        <f>AVERAGE(AE45:AE51)</f>
        <v>-0.13490358251526668</v>
      </c>
      <c r="AG45" s="1">
        <f>STDEV(AE45:AE52)/SQRT(4)</f>
        <v>1.9545302915339215E-3</v>
      </c>
      <c r="AH45" s="1">
        <f>AVERAGE(AC45:AC51)</f>
        <v>2.9160366258121035</v>
      </c>
      <c r="AI45" s="1">
        <f>STDEV(AC45:AC51)/SQRT(4)</f>
        <v>1.6708158524208309E-2</v>
      </c>
      <c r="AL45" s="1" t="s">
        <v>223</v>
      </c>
      <c r="AM45" s="1">
        <v>0.58009999999999995</v>
      </c>
      <c r="AN45" s="1"/>
      <c r="AO45" s="1">
        <v>1.0845</v>
      </c>
      <c r="AP45" s="1">
        <f t="shared" si="24"/>
        <v>922.08390963577676</v>
      </c>
      <c r="AQ45" s="1">
        <f t="shared" si="25"/>
        <v>2.9647704436497877</v>
      </c>
      <c r="AR45" s="1">
        <v>2.9647704436497877</v>
      </c>
      <c r="AS45" s="1">
        <f>AP45/AP46</f>
        <v>0.72402028584601186</v>
      </c>
      <c r="AT45" s="1">
        <f>LOG(AS45)</f>
        <v>-0.14024926542224356</v>
      </c>
      <c r="AU45" s="1"/>
      <c r="AV45" s="1"/>
      <c r="AW45" s="1"/>
      <c r="AX45" s="1"/>
    </row>
    <row r="46" spans="8:50">
      <c r="H46" s="47" t="s">
        <v>217</v>
      </c>
      <c r="I46" s="1">
        <v>-0.9923123297453067</v>
      </c>
      <c r="J46" s="1">
        <v>4.5787765883163745E-2</v>
      </c>
      <c r="K46" s="1">
        <v>2.1263366875077532</v>
      </c>
      <c r="L46" s="1">
        <v>6.3161964725717112E-2</v>
      </c>
      <c r="M46" s="1"/>
      <c r="N46" s="1"/>
      <c r="O46" s="1"/>
      <c r="P46" s="1"/>
      <c r="Q46" s="1"/>
      <c r="R46" s="1"/>
      <c r="S46" s="1"/>
      <c r="T46" s="1"/>
      <c r="W46" s="1"/>
      <c r="X46" s="1">
        <v>0.42299999999999999</v>
      </c>
      <c r="Y46" s="1"/>
      <c r="Z46" s="1">
        <v>0.95589999999999997</v>
      </c>
      <c r="AA46" s="1">
        <f t="shared" si="28"/>
        <v>1046.1345329009312</v>
      </c>
      <c r="AB46" s="1">
        <f t="shared" si="29"/>
        <v>3.0195875383931083</v>
      </c>
      <c r="AC46" s="1"/>
      <c r="AD46" s="1"/>
      <c r="AE46" s="1"/>
      <c r="AF46" s="1"/>
      <c r="AG46" s="1"/>
      <c r="AH46" s="1"/>
      <c r="AI46" s="1"/>
      <c r="AL46" s="1"/>
      <c r="AM46" s="1">
        <v>0.4199</v>
      </c>
      <c r="AN46" s="1"/>
      <c r="AO46" s="1">
        <v>0.78520000000000001</v>
      </c>
      <c r="AP46" s="1">
        <f t="shared" si="24"/>
        <v>1273.560876209883</v>
      </c>
      <c r="AQ46" s="1">
        <f t="shared" si="25"/>
        <v>3.1050197090720313</v>
      </c>
      <c r="AR46" s="1"/>
      <c r="AS46" s="1"/>
      <c r="AT46" s="1"/>
      <c r="AU46" s="1"/>
      <c r="AV46" s="1"/>
      <c r="AW46" s="1"/>
      <c r="AX46" s="1"/>
    </row>
    <row r="47" spans="8:50">
      <c r="H47" s="47" t="s">
        <v>282</v>
      </c>
      <c r="I47" s="1">
        <v>-0.13490358251526668</v>
      </c>
      <c r="J47" s="1">
        <v>1.9545302915339215E-3</v>
      </c>
      <c r="K47" s="1">
        <v>2.9160366258121035</v>
      </c>
      <c r="L47" s="1">
        <v>1.6708158524208309E-2</v>
      </c>
      <c r="M47" s="1"/>
      <c r="N47" s="1"/>
      <c r="O47" s="1"/>
      <c r="P47" s="1"/>
      <c r="Q47" s="1"/>
      <c r="R47" s="1"/>
      <c r="S47" s="1"/>
      <c r="T47" s="1"/>
      <c r="W47" s="1" t="s">
        <v>221</v>
      </c>
      <c r="X47" s="1">
        <v>0.57669999999999999</v>
      </c>
      <c r="Y47" s="1"/>
      <c r="Z47" s="1">
        <v>1.2436</v>
      </c>
      <c r="AA47" s="1">
        <f t="shared" si="28"/>
        <v>804.11707944676743</v>
      </c>
      <c r="AB47" s="1">
        <f t="shared" si="29"/>
        <v>2.905319286628846</v>
      </c>
      <c r="AC47" s="1">
        <v>2.905319286628846</v>
      </c>
      <c r="AD47" s="1">
        <f>AA47/AA48</f>
        <v>0.73407848182695401</v>
      </c>
      <c r="AE47" s="1">
        <f>LOG(AD47)</f>
        <v>-0.13425750629332467</v>
      </c>
      <c r="AF47" s="1"/>
      <c r="AG47" s="1"/>
      <c r="AH47" s="1"/>
      <c r="AI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pans="8:50">
      <c r="W48" s="1"/>
      <c r="X48" s="1">
        <v>0.42330000000000001</v>
      </c>
      <c r="Y48" s="1"/>
      <c r="Z48" s="1">
        <v>0.91290000000000004</v>
      </c>
      <c r="AA48" s="1">
        <f t="shared" si="28"/>
        <v>1095.4102311315587</v>
      </c>
      <c r="AB48" s="1">
        <f t="shared" si="29"/>
        <v>3.0395767929221704</v>
      </c>
      <c r="AC48" s="1"/>
      <c r="AD48" s="1"/>
      <c r="AE48" s="1"/>
      <c r="AF48" s="1"/>
      <c r="AG48" s="1"/>
      <c r="AH48" s="1"/>
      <c r="AI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pans="23:50">
      <c r="W49" s="1" t="s">
        <v>222</v>
      </c>
      <c r="X49" s="1">
        <v>0.57669999999999999</v>
      </c>
      <c r="Y49" s="1"/>
      <c r="Z49" s="1">
        <v>1.2436</v>
      </c>
      <c r="AA49" s="1">
        <f t="shared" si="28"/>
        <v>804.11707944676743</v>
      </c>
      <c r="AB49" s="1">
        <f t="shared" si="29"/>
        <v>2.905319286628846</v>
      </c>
      <c r="AC49" s="1">
        <v>2.905319286628846</v>
      </c>
      <c r="AD49" s="1">
        <f>AA49/AA50</f>
        <v>0.73407848182695401</v>
      </c>
      <c r="AE49" s="1">
        <f>LOG(AD49)</f>
        <v>-0.13425750629332467</v>
      </c>
      <c r="AF49" s="1"/>
      <c r="AG49" s="1"/>
      <c r="AH49" s="1"/>
      <c r="AI49" s="1"/>
      <c r="AL49" s="1"/>
      <c r="AM49" s="1" t="s">
        <v>264</v>
      </c>
      <c r="AN49" s="1" t="s">
        <v>265</v>
      </c>
      <c r="AO49" s="1" t="s">
        <v>249</v>
      </c>
      <c r="AP49" s="1" t="s">
        <v>266</v>
      </c>
      <c r="AQ49" s="1"/>
      <c r="AR49" s="1"/>
      <c r="AS49" s="1"/>
      <c r="AT49" s="1"/>
      <c r="AU49" s="1"/>
      <c r="AV49" s="1"/>
      <c r="AW49" s="1"/>
      <c r="AX49" s="1"/>
    </row>
    <row r="50" spans="23:50">
      <c r="W50" s="1"/>
      <c r="X50" s="1">
        <v>0.42330000000000001</v>
      </c>
      <c r="Y50" s="1"/>
      <c r="Z50" s="1">
        <v>0.91290000000000004</v>
      </c>
      <c r="AA50" s="1">
        <f t="shared" si="28"/>
        <v>1095.4102311315587</v>
      </c>
      <c r="AB50" s="1">
        <f t="shared" si="29"/>
        <v>3.0395767929221704</v>
      </c>
      <c r="AC50" s="1"/>
      <c r="AD50" s="1"/>
      <c r="AE50" s="1"/>
      <c r="AF50" s="1"/>
      <c r="AG50" s="1"/>
      <c r="AH50" s="1"/>
      <c r="AI50" s="1"/>
      <c r="AL50" s="47" t="s">
        <v>279</v>
      </c>
      <c r="AM50" s="1">
        <v>-0.13490358251526699</v>
      </c>
      <c r="AN50" s="1">
        <v>1.9545302915339215E-3</v>
      </c>
      <c r="AO50" s="1">
        <v>2.9160366258121035</v>
      </c>
      <c r="AP50" s="1">
        <v>1.6708158524208309E-2</v>
      </c>
      <c r="AQ50" s="1"/>
      <c r="AR50" s="1"/>
      <c r="AS50" s="1"/>
      <c r="AT50" s="1"/>
      <c r="AU50" s="1"/>
      <c r="AV50" s="1"/>
      <c r="AW50" s="1"/>
      <c r="AX50" s="1"/>
    </row>
    <row r="51" spans="23:50">
      <c r="W51" s="1" t="s">
        <v>223</v>
      </c>
      <c r="X51" s="1">
        <v>0.58009999999999995</v>
      </c>
      <c r="Y51" s="1"/>
      <c r="Z51" s="1">
        <v>1.0845</v>
      </c>
      <c r="AA51" s="1">
        <f t="shared" si="28"/>
        <v>922.08390963577676</v>
      </c>
      <c r="AB51" s="1">
        <f t="shared" si="29"/>
        <v>2.9647704436497877</v>
      </c>
      <c r="AC51" s="1">
        <v>2.9647704436497877</v>
      </c>
      <c r="AD51" s="1">
        <f>AA51/AA52</f>
        <v>0.72402028584601186</v>
      </c>
      <c r="AE51" s="1">
        <f>LOG(AD51)</f>
        <v>-0.14024926542224356</v>
      </c>
      <c r="AF51" s="1"/>
      <c r="AG51" s="1"/>
      <c r="AH51" s="1"/>
      <c r="AI51" s="1"/>
      <c r="AL51" s="47" t="s">
        <v>267</v>
      </c>
      <c r="AM51" s="1">
        <v>-0.52536999759893843</v>
      </c>
      <c r="AN51" s="1">
        <v>5.6773388048090227E-2</v>
      </c>
      <c r="AO51" s="1">
        <v>2.4445226571133678</v>
      </c>
      <c r="AP51" s="1">
        <v>4.3458956462596829E-2</v>
      </c>
      <c r="AQ51" s="1"/>
      <c r="AR51" s="1"/>
      <c r="AS51" s="1"/>
      <c r="AT51" s="1"/>
      <c r="AU51" s="1"/>
      <c r="AV51" s="1"/>
      <c r="AW51" s="1"/>
      <c r="AX51" s="1"/>
    </row>
    <row r="52" spans="23:50">
      <c r="W52" s="1"/>
      <c r="X52" s="1">
        <v>0.4199</v>
      </c>
      <c r="Y52" s="1"/>
      <c r="Z52" s="1">
        <v>0.78520000000000001</v>
      </c>
      <c r="AA52" s="1">
        <f t="shared" si="28"/>
        <v>1273.560876209883</v>
      </c>
      <c r="AB52" s="1">
        <f t="shared" si="29"/>
        <v>3.1050197090720313</v>
      </c>
      <c r="AC52" s="1"/>
      <c r="AD52" s="1"/>
      <c r="AE52" s="1"/>
      <c r="AF52" s="1"/>
      <c r="AG52" s="1"/>
      <c r="AH52" s="1"/>
      <c r="AI52" s="1"/>
      <c r="AL52" s="47" t="s">
        <v>268</v>
      </c>
      <c r="AM52" s="1">
        <v>0.40540910089875287</v>
      </c>
      <c r="AN52" s="1">
        <v>5.694288209141532E-2</v>
      </c>
      <c r="AO52" s="1">
        <v>3.1260823824578825</v>
      </c>
      <c r="AP52" s="1">
        <v>4.009801965297663E-2</v>
      </c>
      <c r="AQ52" s="1"/>
      <c r="AR52" s="1"/>
      <c r="AS52" s="1"/>
      <c r="AT52" s="1"/>
      <c r="AU52" s="1"/>
      <c r="AV52" s="1"/>
      <c r="AW52" s="1"/>
      <c r="AX52" s="1"/>
    </row>
    <row r="53" spans="23:50"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23:50">
      <c r="W54" s="1"/>
      <c r="X54" s="1" t="s">
        <v>197</v>
      </c>
      <c r="Y54" s="1" t="s">
        <v>198</v>
      </c>
      <c r="Z54" s="1" t="s">
        <v>199</v>
      </c>
      <c r="AA54" s="1" t="s">
        <v>200</v>
      </c>
      <c r="AB54" s="1"/>
      <c r="AC54" s="1"/>
      <c r="AD54" s="1"/>
      <c r="AE54" s="1"/>
      <c r="AF54" s="1"/>
      <c r="AG54" s="1"/>
      <c r="AH54" s="1"/>
      <c r="AI54" s="1"/>
    </row>
    <row r="55" spans="23:50">
      <c r="W55" s="47" t="s">
        <v>225</v>
      </c>
      <c r="X55" s="1">
        <v>0.76127298529920795</v>
      </c>
      <c r="Y55" s="1">
        <v>5.7822730301463982E-2</v>
      </c>
      <c r="Z55" s="1">
        <v>3.3475739032229037</v>
      </c>
      <c r="AA55" s="1">
        <v>2.8317175280366959E-2</v>
      </c>
      <c r="AB55" s="1"/>
      <c r="AC55" s="1"/>
      <c r="AD55" s="1"/>
      <c r="AE55" s="1"/>
      <c r="AF55" s="1"/>
      <c r="AG55" s="1"/>
      <c r="AH55" s="1"/>
      <c r="AI55" s="1"/>
    </row>
    <row r="56" spans="23:50">
      <c r="W56" s="47" t="s">
        <v>230</v>
      </c>
      <c r="X56" s="1">
        <v>-2.9108858795469272E-2</v>
      </c>
      <c r="Y56" s="1">
        <v>5.0778234182417996E-2</v>
      </c>
      <c r="Z56" s="1">
        <v>2.8931634046381696</v>
      </c>
      <c r="AA56" s="1">
        <v>2.8122759918371272E-2</v>
      </c>
      <c r="AB56" s="1"/>
      <c r="AC56" s="1"/>
      <c r="AD56" s="1"/>
      <c r="AE56" s="1"/>
      <c r="AF56" s="1"/>
      <c r="AG56" s="1"/>
      <c r="AH56" s="1"/>
      <c r="AI56" s="1"/>
    </row>
    <row r="57" spans="23:50">
      <c r="W57" s="47" t="s">
        <v>236</v>
      </c>
      <c r="X57" s="1">
        <v>0.18852272048594595</v>
      </c>
      <c r="Y57" s="1">
        <v>0.10675212696593696</v>
      </c>
      <c r="Z57" s="1">
        <v>3.0066992781863555</v>
      </c>
      <c r="AA57" s="1">
        <v>5.6525140585838213E-2</v>
      </c>
      <c r="AB57" s="1"/>
      <c r="AC57" s="1"/>
      <c r="AD57" s="1"/>
      <c r="AE57" s="1"/>
      <c r="AF57" s="1"/>
      <c r="AG57" s="1"/>
      <c r="AH57" s="1"/>
      <c r="AI57" s="1"/>
    </row>
    <row r="58" spans="23:50">
      <c r="W58" s="47" t="s">
        <v>243</v>
      </c>
      <c r="X58" s="1">
        <v>-1.1537941206245996</v>
      </c>
      <c r="Y58" s="1">
        <v>0.13629022379011366</v>
      </c>
      <c r="Z58" s="1">
        <v>2.1345064722044249</v>
      </c>
      <c r="AA58" s="1">
        <v>0.10984732272145231</v>
      </c>
      <c r="AB58" s="1"/>
      <c r="AC58" s="1"/>
      <c r="AD58" s="1"/>
      <c r="AE58" s="1"/>
      <c r="AF58" s="1"/>
      <c r="AG58" s="1"/>
      <c r="AH58" s="1"/>
      <c r="AI58" s="1"/>
    </row>
    <row r="59" spans="23:50">
      <c r="W59" s="47" t="s">
        <v>281</v>
      </c>
      <c r="X59" s="1">
        <v>-0.13490358251526668</v>
      </c>
      <c r="Y59" s="1">
        <v>1.9545302915339215E-3</v>
      </c>
      <c r="Z59" s="1">
        <v>2.9160366258121035</v>
      </c>
      <c r="AA59" s="1">
        <v>1.6708158524208309E-2</v>
      </c>
      <c r="AB59" s="1"/>
      <c r="AC59" s="1"/>
      <c r="AD59" s="1"/>
      <c r="AE59" s="1"/>
      <c r="AF59" s="1"/>
      <c r="AG59" s="1"/>
      <c r="AH59" s="1"/>
      <c r="AI59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EF7A-3FAA-4E35-95B1-64CB645505A7}">
  <dimension ref="A1:AV22"/>
  <sheetViews>
    <sheetView workbookViewId="0">
      <selection activeCell="D7" sqref="D7"/>
    </sheetView>
  </sheetViews>
  <sheetFormatPr defaultColWidth="9.140625" defaultRowHeight="15"/>
  <cols>
    <col min="1" max="1" width="24.28515625" style="43" bestFit="1" customWidth="1"/>
    <col min="2" max="2" width="21.140625" style="43" bestFit="1" customWidth="1"/>
    <col min="3" max="3" width="9.42578125" style="43" bestFit="1" customWidth="1"/>
    <col min="4" max="5" width="9.28515625" style="43" bestFit="1" customWidth="1"/>
    <col min="6" max="6" width="9.42578125" style="43" bestFit="1" customWidth="1"/>
    <col min="7" max="7" width="9.42578125" style="43" customWidth="1"/>
    <col min="8" max="8" width="6.5703125" style="43" bestFit="1" customWidth="1"/>
    <col min="9" max="9" width="9.42578125" style="43" bestFit="1" customWidth="1"/>
    <col min="10" max="11" width="9.28515625" style="43" bestFit="1" customWidth="1"/>
    <col min="12" max="12" width="9.42578125" style="43" bestFit="1" customWidth="1"/>
    <col min="13" max="13" width="8.42578125" style="43" customWidth="1"/>
    <col min="14" max="16384" width="9.140625" style="43"/>
  </cols>
  <sheetData>
    <row r="1" spans="1:48">
      <c r="C1" s="43" t="s">
        <v>168</v>
      </c>
      <c r="D1" s="43" t="s">
        <v>169</v>
      </c>
      <c r="E1" s="43" t="s">
        <v>170</v>
      </c>
      <c r="F1" s="43" t="s">
        <v>171</v>
      </c>
      <c r="I1" s="43" t="s">
        <v>168</v>
      </c>
      <c r="J1" s="43" t="s">
        <v>169</v>
      </c>
      <c r="K1" s="43" t="s">
        <v>170</v>
      </c>
      <c r="L1" s="43" t="s">
        <v>171</v>
      </c>
      <c r="O1" s="43" t="s">
        <v>168</v>
      </c>
      <c r="P1" s="43" t="s">
        <v>169</v>
      </c>
      <c r="Q1" s="43" t="s">
        <v>170</v>
      </c>
      <c r="R1" s="43" t="s">
        <v>171</v>
      </c>
      <c r="T1" s="43" t="s">
        <v>168</v>
      </c>
      <c r="U1" s="43" t="s">
        <v>169</v>
      </c>
      <c r="V1" s="43" t="s">
        <v>170</v>
      </c>
      <c r="W1" s="43" t="s">
        <v>171</v>
      </c>
      <c r="Y1" s="43" t="s">
        <v>168</v>
      </c>
      <c r="Z1" s="43" t="s">
        <v>169</v>
      </c>
      <c r="AA1" s="43" t="s">
        <v>170</v>
      </c>
      <c r="AB1" s="43" t="s">
        <v>171</v>
      </c>
      <c r="AD1" s="43" t="s">
        <v>168</v>
      </c>
      <c r="AE1" s="43" t="s">
        <v>169</v>
      </c>
      <c r="AF1" s="43" t="s">
        <v>170</v>
      </c>
      <c r="AG1" s="43" t="s">
        <v>171</v>
      </c>
      <c r="AI1" s="43" t="s">
        <v>168</v>
      </c>
      <c r="AJ1" s="43" t="s">
        <v>169</v>
      </c>
      <c r="AK1" s="43" t="s">
        <v>170</v>
      </c>
      <c r="AL1" s="43" t="s">
        <v>171</v>
      </c>
      <c r="AN1" s="43" t="s">
        <v>168</v>
      </c>
      <c r="AO1" s="43" t="s">
        <v>169</v>
      </c>
      <c r="AP1" s="43" t="s">
        <v>170</v>
      </c>
      <c r="AQ1" s="43" t="s">
        <v>171</v>
      </c>
      <c r="AS1" s="43" t="s">
        <v>168</v>
      </c>
      <c r="AT1" s="43" t="s">
        <v>169</v>
      </c>
      <c r="AU1" s="43" t="s">
        <v>170</v>
      </c>
      <c r="AV1" s="43" t="s">
        <v>171</v>
      </c>
    </row>
    <row r="2" spans="1:48">
      <c r="A2" s="43" t="s">
        <v>172</v>
      </c>
      <c r="C2">
        <v>35.358699999999999</v>
      </c>
      <c r="D2">
        <v>37.408099999999997</v>
      </c>
      <c r="E2">
        <v>29.720600000000001</v>
      </c>
      <c r="F2">
        <v>28.953299999999999</v>
      </c>
      <c r="G2"/>
      <c r="I2">
        <v>107.782</v>
      </c>
      <c r="J2">
        <v>97.883399999999995</v>
      </c>
      <c r="K2">
        <v>100.824</v>
      </c>
      <c r="L2">
        <v>115.43899999999999</v>
      </c>
      <c r="O2">
        <v>0</v>
      </c>
      <c r="P2">
        <v>0</v>
      </c>
      <c r="Q2">
        <v>0</v>
      </c>
      <c r="R2">
        <v>0</v>
      </c>
      <c r="T2">
        <v>21.031099999999999</v>
      </c>
      <c r="U2">
        <v>14.523899999999999</v>
      </c>
      <c r="V2">
        <v>15.3116</v>
      </c>
      <c r="W2">
        <v>15.615500000000001</v>
      </c>
      <c r="Y2">
        <v>61.906999999999996</v>
      </c>
      <c r="Z2">
        <v>62.656999999999996</v>
      </c>
      <c r="AA2">
        <v>63.025500000000001</v>
      </c>
      <c r="AB2">
        <v>62.086100000000002</v>
      </c>
      <c r="AD2">
        <v>0</v>
      </c>
      <c r="AE2">
        <v>0</v>
      </c>
      <c r="AF2">
        <v>0</v>
      </c>
      <c r="AG2">
        <v>0</v>
      </c>
      <c r="AI2">
        <v>80.066299999999998</v>
      </c>
      <c r="AJ2">
        <v>75.455200000000005</v>
      </c>
      <c r="AK2">
        <v>79.045900000000003</v>
      </c>
      <c r="AL2">
        <v>84.409000000000006</v>
      </c>
      <c r="AN2">
        <v>15.8873</v>
      </c>
      <c r="AO2">
        <v>10.2492</v>
      </c>
      <c r="AP2">
        <v>11.0166</v>
      </c>
      <c r="AQ2">
        <v>13.3233</v>
      </c>
      <c r="AS2">
        <v>25.098400000000002</v>
      </c>
      <c r="AT2">
        <v>22.279800000000002</v>
      </c>
      <c r="AU2">
        <v>21.896000000000001</v>
      </c>
      <c r="AV2">
        <v>23.016400000000001</v>
      </c>
    </row>
    <row r="3" spans="1:48">
      <c r="A3" s="43" t="s">
        <v>173</v>
      </c>
      <c r="C3">
        <v>42.533900000000003</v>
      </c>
      <c r="D3">
        <v>37.660800000000002</v>
      </c>
      <c r="E3">
        <v>30.230599999999999</v>
      </c>
      <c r="F3">
        <v>33.564399999999999</v>
      </c>
      <c r="G3"/>
      <c r="I3">
        <v>128.928</v>
      </c>
      <c r="J3">
        <v>122.77</v>
      </c>
      <c r="K3">
        <v>118.60899999999999</v>
      </c>
      <c r="L3">
        <v>133.46899999999999</v>
      </c>
      <c r="O3">
        <v>27.3857</v>
      </c>
      <c r="P3">
        <v>23.6891</v>
      </c>
      <c r="Q3">
        <v>29.493400000000001</v>
      </c>
      <c r="R3">
        <v>27.944500000000001</v>
      </c>
      <c r="T3">
        <v>19.104900000000001</v>
      </c>
      <c r="U3">
        <v>17.898700000000002</v>
      </c>
      <c r="V3">
        <v>18.287500000000001</v>
      </c>
      <c r="W3">
        <v>22.390599999999999</v>
      </c>
      <c r="Y3">
        <v>4.3227799999999998</v>
      </c>
      <c r="Z3">
        <v>5.5390899999999998</v>
      </c>
      <c r="AA3">
        <v>5.2817400000000001</v>
      </c>
      <c r="AB3">
        <v>9.7660599999999995</v>
      </c>
      <c r="AD3">
        <v>50.359099999999998</v>
      </c>
      <c r="AE3">
        <v>48.560400000000001</v>
      </c>
      <c r="AF3">
        <v>44.972999999999999</v>
      </c>
      <c r="AG3">
        <v>42.122100000000003</v>
      </c>
      <c r="AI3">
        <v>119.875</v>
      </c>
      <c r="AJ3">
        <v>114.253</v>
      </c>
      <c r="AK3">
        <v>131.607</v>
      </c>
      <c r="AL3">
        <v>131.82400000000001</v>
      </c>
      <c r="AN3">
        <v>56.367199999999997</v>
      </c>
      <c r="AO3">
        <v>47.907600000000002</v>
      </c>
      <c r="AP3">
        <v>56.6175</v>
      </c>
      <c r="AQ3">
        <v>61.488300000000002</v>
      </c>
      <c r="AS3">
        <v>45.2714</v>
      </c>
      <c r="AT3">
        <v>40.065100000000001</v>
      </c>
      <c r="AU3">
        <v>37.054600000000001</v>
      </c>
      <c r="AV3">
        <v>35.632199999999997</v>
      </c>
    </row>
    <row r="4" spans="1:48">
      <c r="A4" s="43" t="s">
        <v>174</v>
      </c>
      <c r="C4" s="43">
        <f>C3-C2</f>
        <v>7.1752000000000038</v>
      </c>
      <c r="D4" s="43">
        <f t="shared" ref="D4:F4" si="0">D3-D2</f>
        <v>0.25270000000000437</v>
      </c>
      <c r="E4" s="43">
        <f t="shared" si="0"/>
        <v>0.50999999999999801</v>
      </c>
      <c r="F4" s="43">
        <f t="shared" si="0"/>
        <v>4.6111000000000004</v>
      </c>
      <c r="I4" s="43">
        <f>I3-I2</f>
        <v>21.146000000000001</v>
      </c>
      <c r="J4" s="43">
        <f t="shared" ref="J4:L4" si="1">J3-J2</f>
        <v>24.886600000000001</v>
      </c>
      <c r="K4" s="43">
        <f t="shared" si="1"/>
        <v>17.784999999999997</v>
      </c>
      <c r="L4" s="43">
        <f t="shared" si="1"/>
        <v>18.03</v>
      </c>
      <c r="O4" s="43">
        <f>O3-O2</f>
        <v>27.3857</v>
      </c>
      <c r="P4" s="43">
        <f>P3-P2</f>
        <v>23.6891</v>
      </c>
      <c r="Q4" s="43">
        <f>Q3-Q2</f>
        <v>29.493400000000001</v>
      </c>
      <c r="R4" s="43">
        <f>R3-R2</f>
        <v>27.944500000000001</v>
      </c>
      <c r="T4" s="43">
        <f>T3-T2</f>
        <v>-1.9261999999999979</v>
      </c>
      <c r="U4" s="43">
        <f>U3-U2</f>
        <v>3.3748000000000022</v>
      </c>
      <c r="V4" s="43">
        <f>V3-V2</f>
        <v>2.9759000000000011</v>
      </c>
      <c r="W4" s="43">
        <f>W3-W2</f>
        <v>6.7750999999999983</v>
      </c>
      <c r="Y4" s="43">
        <f>Y3-Y2</f>
        <v>-57.584219999999995</v>
      </c>
      <c r="Z4" s="43">
        <f>Z3-Z2</f>
        <v>-57.117909999999995</v>
      </c>
      <c r="AA4" s="43">
        <f>AA3-AA2</f>
        <v>-57.743760000000002</v>
      </c>
      <c r="AB4" s="43">
        <f>AB3-AB2</f>
        <v>-52.320040000000006</v>
      </c>
      <c r="AD4" s="43">
        <f>AD3-AD2</f>
        <v>50.359099999999998</v>
      </c>
      <c r="AE4" s="43">
        <f>AE3-AE2</f>
        <v>48.560400000000001</v>
      </c>
      <c r="AF4" s="43">
        <f>AF3-AF2</f>
        <v>44.972999999999999</v>
      </c>
      <c r="AG4" s="43">
        <f>AG3-AG2</f>
        <v>42.122100000000003</v>
      </c>
      <c r="AI4" s="43">
        <f>AI3-AI2</f>
        <v>39.808700000000002</v>
      </c>
      <c r="AJ4" s="43">
        <f>AJ3-AJ2</f>
        <v>38.797799999999995</v>
      </c>
      <c r="AK4" s="43">
        <f>AK3-AK2</f>
        <v>52.561099999999996</v>
      </c>
      <c r="AL4" s="43">
        <f>AL3-AL2</f>
        <v>47.415000000000006</v>
      </c>
      <c r="AN4" s="43">
        <f>AN3-AN2</f>
        <v>40.479900000000001</v>
      </c>
      <c r="AO4" s="43">
        <f>AO3-AO2</f>
        <v>37.6584</v>
      </c>
      <c r="AP4" s="43">
        <f>AP3-AP2</f>
        <v>45.600899999999996</v>
      </c>
      <c r="AQ4" s="43">
        <f>AQ3-AQ2</f>
        <v>48.165000000000006</v>
      </c>
      <c r="AS4" s="43">
        <f>AS3-AS2</f>
        <v>20.172999999999998</v>
      </c>
      <c r="AT4" s="43">
        <f t="shared" ref="AT4:AV4" si="2">AT3-AT2</f>
        <v>17.785299999999999</v>
      </c>
      <c r="AU4" s="43">
        <f t="shared" si="2"/>
        <v>15.1586</v>
      </c>
      <c r="AV4" s="43">
        <f t="shared" si="2"/>
        <v>12.615799999999997</v>
      </c>
    </row>
    <row r="5" spans="1:48" s="44" customFormat="1">
      <c r="B5" s="44" t="s">
        <v>127</v>
      </c>
      <c r="H5" s="44" t="s">
        <v>175</v>
      </c>
      <c r="N5" s="44" t="s">
        <v>138</v>
      </c>
      <c r="S5" s="44" t="s">
        <v>144</v>
      </c>
      <c r="X5" s="44" t="s">
        <v>151</v>
      </c>
      <c r="AC5" s="44" t="s">
        <v>149</v>
      </c>
      <c r="AH5" s="44" t="s">
        <v>153</v>
      </c>
      <c r="AM5" s="44" t="s">
        <v>159</v>
      </c>
      <c r="AR5" s="44" t="s">
        <v>161</v>
      </c>
    </row>
    <row r="6" spans="1:48">
      <c r="B6" s="43" t="s">
        <v>4</v>
      </c>
      <c r="C6" s="43">
        <f>AVERAGE(C4:F4)</f>
        <v>3.1372500000000016</v>
      </c>
      <c r="H6" s="43" t="s">
        <v>4</v>
      </c>
      <c r="I6" s="43">
        <f>AVERAGE(I4:L4)</f>
        <v>20.4619</v>
      </c>
      <c r="N6" s="43" t="s">
        <v>4</v>
      </c>
      <c r="O6" s="43">
        <f>AVERAGE(O4:R4)</f>
        <v>27.128174999999999</v>
      </c>
      <c r="S6" s="43" t="s">
        <v>4</v>
      </c>
      <c r="T6" s="43">
        <f>AVERAGE(T4:W4)</f>
        <v>2.7999000000000009</v>
      </c>
      <c r="X6" s="43" t="s">
        <v>4</v>
      </c>
      <c r="Y6" s="43">
        <f>AVERAGE(Y4:AB4)</f>
        <v>-56.191482499999999</v>
      </c>
      <c r="AC6" s="43" t="s">
        <v>4</v>
      </c>
      <c r="AD6" s="43">
        <f>AVERAGE(AD4:AG4)</f>
        <v>46.503649999999993</v>
      </c>
      <c r="AH6" s="43" t="s">
        <v>4</v>
      </c>
      <c r="AI6" s="43">
        <f>AVERAGE(AI4:AL4)</f>
        <v>44.645650000000003</v>
      </c>
      <c r="AM6" s="43" t="s">
        <v>4</v>
      </c>
      <c r="AN6" s="43">
        <f>AVERAGE(AN4:AQ4)</f>
        <v>42.976050000000001</v>
      </c>
      <c r="AR6" s="43" t="s">
        <v>4</v>
      </c>
      <c r="AS6" s="43">
        <f>AVERAGE(AS4:AV4)</f>
        <v>16.433174999999999</v>
      </c>
    </row>
    <row r="7" spans="1:48">
      <c r="B7" s="43" t="s">
        <v>66</v>
      </c>
      <c r="C7" s="43">
        <f>STDEV(C4:F4)</f>
        <v>3.3516336956773798</v>
      </c>
      <c r="H7" s="43" t="s">
        <v>66</v>
      </c>
      <c r="I7" s="43">
        <f>STDEV(I4:L4)</f>
        <v>3.3229451856247385</v>
      </c>
      <c r="N7" s="43" t="s">
        <v>66</v>
      </c>
      <c r="O7" s="43">
        <f>STDEV(O4:R4)</f>
        <v>2.4599615029169333</v>
      </c>
      <c r="S7" s="43" t="s">
        <v>66</v>
      </c>
      <c r="T7" s="43">
        <f>STDEV(T4:W4)</f>
        <v>3.5823512883765773</v>
      </c>
      <c r="X7" s="43" t="s">
        <v>66</v>
      </c>
      <c r="Y7" s="43">
        <f>STDEV(Y4:AB4)</f>
        <v>2.5945852670818725</v>
      </c>
      <c r="AC7" s="43" t="s">
        <v>66</v>
      </c>
      <c r="AD7" s="43">
        <f>STDEV(AD4:AG4)</f>
        <v>3.6803797399181497</v>
      </c>
      <c r="AH7" s="43" t="s">
        <v>66</v>
      </c>
      <c r="AI7" s="43">
        <f>STDEV(AI4:AL4)</f>
        <v>6.5298566357411669</v>
      </c>
      <c r="AM7" s="43" t="s">
        <v>66</v>
      </c>
      <c r="AN7" s="43">
        <f>STDEV(AN4:AQ4)</f>
        <v>4.7722533451190552</v>
      </c>
      <c r="AR7" s="43" t="s">
        <v>66</v>
      </c>
      <c r="AS7" s="43">
        <f>STDEV(AS4:AV4)</f>
        <v>3.2665693710425523</v>
      </c>
    </row>
    <row r="8" spans="1:48">
      <c r="B8" s="43" t="s">
        <v>176</v>
      </c>
      <c r="H8" s="43" t="s">
        <v>176</v>
      </c>
      <c r="N8" s="43" t="s">
        <v>176</v>
      </c>
      <c r="S8" s="43" t="s">
        <v>176</v>
      </c>
      <c r="X8" s="43" t="s">
        <v>176</v>
      </c>
      <c r="AC8" s="43" t="s">
        <v>176</v>
      </c>
      <c r="AH8" s="43" t="s">
        <v>176</v>
      </c>
      <c r="AM8" s="43" t="s">
        <v>176</v>
      </c>
      <c r="AR8" s="43" t="s">
        <v>176</v>
      </c>
    </row>
    <row r="9" spans="1:48">
      <c r="B9" s="43" t="s">
        <v>67</v>
      </c>
      <c r="C9" s="43">
        <f>C7/SQRT(4)</f>
        <v>1.6758168478386899</v>
      </c>
      <c r="H9" s="43" t="s">
        <v>67</v>
      </c>
      <c r="I9" s="43">
        <f>I7/SQRT(4)</f>
        <v>1.6614725928123693</v>
      </c>
      <c r="N9" s="43" t="s">
        <v>67</v>
      </c>
      <c r="O9" s="43">
        <f>O7/SQRT(4)</f>
        <v>1.2299807514584666</v>
      </c>
      <c r="S9" s="43" t="s">
        <v>67</v>
      </c>
      <c r="T9" s="43">
        <f>T7/SQRT(4)</f>
        <v>1.7911756441882887</v>
      </c>
      <c r="X9" s="43" t="s">
        <v>67</v>
      </c>
      <c r="Y9" s="43">
        <f>Y7/SQRT(4)</f>
        <v>1.2972926335409363</v>
      </c>
      <c r="AC9" s="43" t="s">
        <v>67</v>
      </c>
      <c r="AD9" s="43">
        <f>AD7/SQRT(4)</f>
        <v>1.8401898699590749</v>
      </c>
      <c r="AH9" s="43" t="s">
        <v>67</v>
      </c>
      <c r="AI9" s="43">
        <f>AI7/SQRT(4)</f>
        <v>3.2649283178705835</v>
      </c>
      <c r="AM9" s="43" t="s">
        <v>67</v>
      </c>
      <c r="AN9" s="43">
        <f>AN7/SQRT(4)</f>
        <v>2.3861266725595276</v>
      </c>
      <c r="AR9" s="43" t="s">
        <v>67</v>
      </c>
      <c r="AS9" s="43">
        <f>AS7/SQRT(4)</f>
        <v>1.6332846855212761</v>
      </c>
    </row>
    <row r="12" spans="1:48">
      <c r="B12" s="43" t="s">
        <v>174</v>
      </c>
      <c r="E12" s="43" t="s">
        <v>178</v>
      </c>
    </row>
    <row r="13" spans="1:48">
      <c r="A13" s="43" t="s">
        <v>177</v>
      </c>
      <c r="B13" s="43" t="s">
        <v>4</v>
      </c>
      <c r="C13" s="43" t="s">
        <v>67</v>
      </c>
      <c r="E13" s="43" t="s">
        <v>4</v>
      </c>
      <c r="F13" s="43" t="s">
        <v>67</v>
      </c>
    </row>
    <row r="14" spans="1:48">
      <c r="A14" s="43" t="s">
        <v>127</v>
      </c>
      <c r="B14" s="43">
        <v>3.1372500000000016</v>
      </c>
      <c r="C14" s="43">
        <v>1.6758168478386899</v>
      </c>
      <c r="E14" s="45">
        <v>2.3625000000000043</v>
      </c>
      <c r="F14" s="45">
        <v>0.73194148217828148</v>
      </c>
    </row>
    <row r="15" spans="1:48">
      <c r="A15" s="43" t="s">
        <v>130</v>
      </c>
      <c r="B15" s="43">
        <v>20.4619</v>
      </c>
      <c r="C15" s="43">
        <v>1.6614725928123693</v>
      </c>
      <c r="E15" s="45">
        <v>2.0499999999999901</v>
      </c>
      <c r="F15" s="45">
        <v>1.4168494980060469</v>
      </c>
    </row>
    <row r="16" spans="1:48">
      <c r="A16" s="43" t="s">
        <v>138</v>
      </c>
      <c r="B16" s="43">
        <v>27.128174999999999</v>
      </c>
      <c r="C16" s="43">
        <v>1.2299807514584666</v>
      </c>
      <c r="E16" s="45">
        <v>2.8849999999999998</v>
      </c>
      <c r="F16" s="45">
        <v>0.40258500000000003</v>
      </c>
    </row>
    <row r="17" spans="1:6">
      <c r="A17" s="43" t="s">
        <v>144</v>
      </c>
      <c r="B17" s="43">
        <v>2.7999000000000009</v>
      </c>
      <c r="C17" s="43">
        <v>1.7911756441882887</v>
      </c>
      <c r="E17" s="45">
        <v>6.6080000000000156</v>
      </c>
      <c r="F17" s="45">
        <v>0.39449486155185204</v>
      </c>
    </row>
    <row r="18" spans="1:6">
      <c r="A18" s="43" t="s">
        <v>151</v>
      </c>
      <c r="B18" s="43">
        <v>-56.191482499999999</v>
      </c>
      <c r="C18" s="43">
        <v>1.2972926335409363</v>
      </c>
      <c r="E18" s="45">
        <v>-2.548</v>
      </c>
      <c r="F18" s="45">
        <v>0.814662</v>
      </c>
    </row>
    <row r="19" spans="1:6">
      <c r="A19" s="43" t="s">
        <v>149</v>
      </c>
      <c r="B19" s="43">
        <v>46.503649999999993</v>
      </c>
      <c r="C19" s="43">
        <v>1.8401898699590749</v>
      </c>
      <c r="E19" s="45">
        <v>3.4649999999999999</v>
      </c>
      <c r="F19" s="45">
        <v>1.3049999999999999</v>
      </c>
    </row>
    <row r="20" spans="1:6">
      <c r="A20" s="43" t="s">
        <v>153</v>
      </c>
      <c r="B20" s="43">
        <v>44.645650000000003</v>
      </c>
      <c r="C20" s="43">
        <v>3.2649283178705835</v>
      </c>
      <c r="E20" s="45">
        <v>2.11</v>
      </c>
      <c r="F20" s="45">
        <v>0.27501500000000001</v>
      </c>
    </row>
    <row r="21" spans="1:6">
      <c r="A21" s="43" t="s">
        <v>159</v>
      </c>
      <c r="B21" s="43">
        <v>42.976050000000001</v>
      </c>
      <c r="C21" s="43">
        <v>2.3861266725595276</v>
      </c>
      <c r="E21" s="45">
        <v>2.7549999999999999</v>
      </c>
      <c r="F21" s="45">
        <v>5.0000000000000001E-3</v>
      </c>
    </row>
    <row r="22" spans="1:6">
      <c r="A22" s="43" t="s">
        <v>161</v>
      </c>
      <c r="B22" s="43">
        <v>16.433174999999999</v>
      </c>
      <c r="C22" s="43">
        <v>1.6332846855212761</v>
      </c>
      <c r="E22" s="45">
        <v>2.1</v>
      </c>
      <c r="F22" s="45">
        <v>1.06</v>
      </c>
    </row>
  </sheetData>
  <conditionalFormatting sqref="Y3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BECD-D149-45A4-8CCE-51403804A1C9}">
  <dimension ref="A1:I13"/>
  <sheetViews>
    <sheetView tabSelected="1" workbookViewId="0">
      <selection activeCell="C6" sqref="C6"/>
    </sheetView>
  </sheetViews>
  <sheetFormatPr defaultRowHeight="15"/>
  <cols>
    <col min="1" max="1" width="11" bestFit="1" customWidth="1"/>
  </cols>
  <sheetData>
    <row r="1" spans="1:9">
      <c r="A1" t="s">
        <v>179</v>
      </c>
      <c r="B1" s="46">
        <v>0.08</v>
      </c>
    </row>
    <row r="2" spans="1:9">
      <c r="B2" s="46"/>
      <c r="F2" t="s">
        <v>180</v>
      </c>
      <c r="H2" t="s">
        <v>181</v>
      </c>
    </row>
    <row r="3" spans="1:9">
      <c r="B3" s="46" t="s">
        <v>182</v>
      </c>
      <c r="C3" t="s">
        <v>183</v>
      </c>
      <c r="D3" t="s">
        <v>184</v>
      </c>
      <c r="F3" t="s">
        <v>185</v>
      </c>
      <c r="G3" t="s">
        <v>186</v>
      </c>
      <c r="H3" t="s">
        <v>187</v>
      </c>
      <c r="I3" t="s">
        <v>186</v>
      </c>
    </row>
    <row r="4" spans="1:9">
      <c r="A4" t="s">
        <v>4</v>
      </c>
      <c r="B4" s="46">
        <f>AVERAGE(B9:B15)</f>
        <v>4.4426799999999998E-12</v>
      </c>
      <c r="C4" s="46">
        <f>B4/$B$1</f>
        <v>5.5533499999999999E-11</v>
      </c>
      <c r="D4">
        <f>C4*(10^12)</f>
        <v>55.533499999999997</v>
      </c>
      <c r="F4">
        <v>59.8</v>
      </c>
      <c r="H4">
        <f>33.8</f>
        <v>33.799999999999997</v>
      </c>
    </row>
    <row r="5" spans="1:9">
      <c r="A5" t="s">
        <v>66</v>
      </c>
      <c r="B5">
        <f>STDEV(B9:B18)</f>
        <v>5.7706612879287945E-13</v>
      </c>
      <c r="C5" s="46">
        <f t="shared" ref="C5:C7" si="0">B5/$B$1</f>
        <v>7.2133266099109933E-12</v>
      </c>
      <c r="D5">
        <f t="shared" ref="D5:D7" si="1">C5*(10^12)</f>
        <v>7.2133266099109932</v>
      </c>
    </row>
    <row r="6" spans="1:9">
      <c r="A6" t="s">
        <v>6</v>
      </c>
      <c r="B6">
        <f>COUNT(B9:B21)</f>
        <v>5</v>
      </c>
      <c r="C6" s="46"/>
    </row>
    <row r="7" spans="1:9">
      <c r="A7" t="s">
        <v>67</v>
      </c>
      <c r="B7" s="46">
        <f>B5/SQRT(B6)</f>
        <v>2.5807181829870539E-13</v>
      </c>
      <c r="C7" s="46">
        <f t="shared" si="0"/>
        <v>3.2258977287338175E-12</v>
      </c>
      <c r="D7">
        <f t="shared" si="1"/>
        <v>3.2258977287338175</v>
      </c>
    </row>
    <row r="8" spans="1:9">
      <c r="B8" t="s">
        <v>188</v>
      </c>
    </row>
    <row r="9" spans="1:9">
      <c r="B9" s="46">
        <v>4.3899999999999997E-12</v>
      </c>
    </row>
    <row r="10" spans="1:9">
      <c r="B10" s="46">
        <v>4.0481999999999997E-12</v>
      </c>
    </row>
    <row r="11" spans="1:9">
      <c r="B11" s="46">
        <v>3.8537E-12</v>
      </c>
    </row>
    <row r="12" spans="1:9">
      <c r="B12" s="46">
        <v>5.3415000000000002E-12</v>
      </c>
    </row>
    <row r="13" spans="1:9">
      <c r="B13" s="46">
        <v>4.5800000000000003E-12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AF17-D145-47EE-8381-42136976F342}">
  <dimension ref="B2:AO137"/>
  <sheetViews>
    <sheetView workbookViewId="0">
      <selection activeCell="B2" sqref="B2"/>
    </sheetView>
  </sheetViews>
  <sheetFormatPr defaultRowHeight="15"/>
  <sheetData>
    <row r="2" spans="2:39">
      <c r="B2" s="6" t="s">
        <v>23</v>
      </c>
      <c r="M2" s="6" t="s">
        <v>54</v>
      </c>
    </row>
    <row r="3" spans="2:39">
      <c r="I3" t="s">
        <v>4</v>
      </c>
      <c r="J3">
        <f>AVERAGE(J8:J17)</f>
        <v>-1.2410999999999999</v>
      </c>
      <c r="M3" t="s">
        <v>8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Y3" t="s">
        <v>4</v>
      </c>
      <c r="Z3">
        <f>AVERAGE(W4:W13)</f>
        <v>-2.2923999999999998</v>
      </c>
    </row>
    <row r="4" spans="2:39">
      <c r="I4" t="s">
        <v>5</v>
      </c>
      <c r="J4">
        <f>STDEV(J8:J17)</f>
        <v>4.3862031163385204E-2</v>
      </c>
      <c r="M4" t="s">
        <v>8</v>
      </c>
      <c r="N4" t="s">
        <v>9</v>
      </c>
      <c r="O4">
        <v>12</v>
      </c>
      <c r="P4" t="s">
        <v>34</v>
      </c>
      <c r="Q4" t="s">
        <v>35</v>
      </c>
      <c r="R4">
        <v>281</v>
      </c>
      <c r="S4" t="s">
        <v>12</v>
      </c>
      <c r="T4" t="s">
        <v>13</v>
      </c>
      <c r="U4">
        <v>-2.806</v>
      </c>
      <c r="V4">
        <v>0.49</v>
      </c>
      <c r="W4">
        <f t="shared" ref="W4:W67" si="0">SUM(U4:V4)</f>
        <v>-2.3159999999999998</v>
      </c>
      <c r="Y4" t="s">
        <v>5</v>
      </c>
      <c r="Z4">
        <f>STDEV(W4:W13)</f>
        <v>5.9008850560271511E-2</v>
      </c>
      <c r="AD4">
        <v>-2.3159999999999998</v>
      </c>
      <c r="AE4">
        <v>-2.3540000000000001</v>
      </c>
      <c r="AF4">
        <v>-2.3220000000000001</v>
      </c>
      <c r="AG4">
        <v>-2.3070000000000004</v>
      </c>
      <c r="AH4">
        <v>-2.2369999999999997</v>
      </c>
      <c r="AI4">
        <v>-2.2269999999999999</v>
      </c>
      <c r="AJ4">
        <v>-2.173</v>
      </c>
      <c r="AK4">
        <v>-2.3279999999999998</v>
      </c>
      <c r="AL4">
        <v>-2.3200000000000003</v>
      </c>
      <c r="AM4">
        <v>-2.3400000000000003</v>
      </c>
    </row>
    <row r="5" spans="2:39">
      <c r="I5" t="s">
        <v>6</v>
      </c>
      <c r="J5">
        <f>COUNT(J8:J17)</f>
        <v>10</v>
      </c>
      <c r="M5" t="s">
        <v>8</v>
      </c>
      <c r="N5" t="s">
        <v>14</v>
      </c>
      <c r="O5">
        <v>12</v>
      </c>
      <c r="P5" t="s">
        <v>34</v>
      </c>
      <c r="Q5" t="s">
        <v>35</v>
      </c>
      <c r="R5">
        <v>281</v>
      </c>
      <c r="S5" t="s">
        <v>12</v>
      </c>
      <c r="T5" t="s">
        <v>13</v>
      </c>
      <c r="U5">
        <v>-2.8719999999999999</v>
      </c>
      <c r="V5">
        <v>0.51800000000000002</v>
      </c>
      <c r="W5">
        <f t="shared" si="0"/>
        <v>-2.3540000000000001</v>
      </c>
      <c r="Y5" t="s">
        <v>6</v>
      </c>
      <c r="Z5">
        <f>COUNT(W4:W13)</f>
        <v>10</v>
      </c>
    </row>
    <row r="6" spans="2:39">
      <c r="I6" t="s">
        <v>7</v>
      </c>
      <c r="J6">
        <f>J4/SQRT(J5)</f>
        <v>1.387039212775823E-2</v>
      </c>
      <c r="M6" t="s">
        <v>8</v>
      </c>
      <c r="N6" t="s">
        <v>15</v>
      </c>
      <c r="O6">
        <v>12</v>
      </c>
      <c r="P6" t="s">
        <v>34</v>
      </c>
      <c r="Q6" t="s">
        <v>35</v>
      </c>
      <c r="R6">
        <v>281</v>
      </c>
      <c r="S6" t="s">
        <v>12</v>
      </c>
      <c r="T6" t="s">
        <v>13</v>
      </c>
      <c r="U6">
        <v>-2.8639999999999999</v>
      </c>
      <c r="V6">
        <v>0.54200000000000004</v>
      </c>
      <c r="W6">
        <f t="shared" si="0"/>
        <v>-2.3220000000000001</v>
      </c>
      <c r="Y6" t="s">
        <v>7</v>
      </c>
      <c r="Z6">
        <f>Z4/SQRT(Z5)</f>
        <v>1.8660236987896095E-2</v>
      </c>
    </row>
    <row r="7" spans="2:39">
      <c r="M7" t="s">
        <v>8</v>
      </c>
      <c r="N7" t="s">
        <v>16</v>
      </c>
      <c r="O7">
        <v>12</v>
      </c>
      <c r="P7" t="s">
        <v>34</v>
      </c>
      <c r="Q7" t="s">
        <v>35</v>
      </c>
      <c r="R7">
        <v>281</v>
      </c>
      <c r="S7" t="s">
        <v>12</v>
      </c>
      <c r="T7" t="s">
        <v>13</v>
      </c>
      <c r="U7">
        <v>-2.8330000000000002</v>
      </c>
      <c r="V7">
        <v>0.52600000000000002</v>
      </c>
      <c r="W7">
        <f t="shared" si="0"/>
        <v>-2.3070000000000004</v>
      </c>
    </row>
    <row r="8" spans="2:39">
      <c r="B8" t="s">
        <v>8</v>
      </c>
      <c r="C8" t="s">
        <v>9</v>
      </c>
      <c r="D8">
        <v>109</v>
      </c>
      <c r="E8" t="s">
        <v>10</v>
      </c>
      <c r="F8" t="s">
        <v>11</v>
      </c>
      <c r="G8">
        <v>281</v>
      </c>
      <c r="H8" t="s">
        <v>12</v>
      </c>
      <c r="I8" t="s">
        <v>13</v>
      </c>
      <c r="J8" s="5">
        <v>-1.2849999999999999</v>
      </c>
      <c r="M8" t="s">
        <v>8</v>
      </c>
      <c r="N8" t="s">
        <v>17</v>
      </c>
      <c r="O8">
        <v>12</v>
      </c>
      <c r="P8" t="s">
        <v>34</v>
      </c>
      <c r="Q8" t="s">
        <v>35</v>
      </c>
      <c r="R8">
        <v>281</v>
      </c>
      <c r="S8" t="s">
        <v>12</v>
      </c>
      <c r="T8" t="s">
        <v>13</v>
      </c>
      <c r="U8">
        <v>-2.7919999999999998</v>
      </c>
      <c r="V8">
        <v>0.55500000000000005</v>
      </c>
      <c r="W8">
        <f t="shared" si="0"/>
        <v>-2.2369999999999997</v>
      </c>
    </row>
    <row r="9" spans="2:39">
      <c r="B9" t="s">
        <v>8</v>
      </c>
      <c r="C9" t="s">
        <v>14</v>
      </c>
      <c r="D9">
        <v>109</v>
      </c>
      <c r="E9" t="s">
        <v>10</v>
      </c>
      <c r="F9" t="s">
        <v>11</v>
      </c>
      <c r="G9">
        <v>281</v>
      </c>
      <c r="H9" t="s">
        <v>12</v>
      </c>
      <c r="I9" t="s">
        <v>13</v>
      </c>
      <c r="J9" s="5">
        <v>-1.264</v>
      </c>
      <c r="M9" t="s">
        <v>8</v>
      </c>
      <c r="N9" t="s">
        <v>18</v>
      </c>
      <c r="O9">
        <v>12</v>
      </c>
      <c r="P9" t="s">
        <v>34</v>
      </c>
      <c r="Q9" t="s">
        <v>35</v>
      </c>
      <c r="R9">
        <v>281</v>
      </c>
      <c r="S9" t="s">
        <v>12</v>
      </c>
      <c r="T9" t="s">
        <v>13</v>
      </c>
      <c r="U9">
        <v>-2.819</v>
      </c>
      <c r="V9">
        <v>0.59199999999999997</v>
      </c>
      <c r="W9">
        <f t="shared" si="0"/>
        <v>-2.2269999999999999</v>
      </c>
    </row>
    <row r="10" spans="2:39">
      <c r="B10" t="s">
        <v>8</v>
      </c>
      <c r="C10" t="s">
        <v>15</v>
      </c>
      <c r="D10">
        <v>109</v>
      </c>
      <c r="E10" t="s">
        <v>10</v>
      </c>
      <c r="F10" t="s">
        <v>11</v>
      </c>
      <c r="G10">
        <v>281</v>
      </c>
      <c r="H10" t="s">
        <v>12</v>
      </c>
      <c r="I10" t="s">
        <v>13</v>
      </c>
      <c r="J10" s="5">
        <v>-1.2789999999999999</v>
      </c>
      <c r="M10" t="s">
        <v>8</v>
      </c>
      <c r="N10" t="s">
        <v>19</v>
      </c>
      <c r="O10">
        <v>12</v>
      </c>
      <c r="P10" t="s">
        <v>34</v>
      </c>
      <c r="Q10" t="s">
        <v>35</v>
      </c>
      <c r="R10">
        <v>281</v>
      </c>
      <c r="S10" t="s">
        <v>12</v>
      </c>
      <c r="T10" t="s">
        <v>13</v>
      </c>
      <c r="U10">
        <v>-2.7810000000000001</v>
      </c>
      <c r="V10">
        <v>0.60799999999999998</v>
      </c>
      <c r="W10">
        <f t="shared" si="0"/>
        <v>-2.173</v>
      </c>
    </row>
    <row r="11" spans="2:39">
      <c r="B11" t="s">
        <v>8</v>
      </c>
      <c r="C11" t="s">
        <v>16</v>
      </c>
      <c r="D11">
        <v>109</v>
      </c>
      <c r="E11" t="s">
        <v>10</v>
      </c>
      <c r="F11" t="s">
        <v>11</v>
      </c>
      <c r="G11">
        <v>281</v>
      </c>
      <c r="H11" t="s">
        <v>12</v>
      </c>
      <c r="I11" t="s">
        <v>13</v>
      </c>
      <c r="J11" s="5">
        <v>-1.1950000000000001</v>
      </c>
      <c r="M11" t="s">
        <v>8</v>
      </c>
      <c r="N11" t="s">
        <v>20</v>
      </c>
      <c r="O11">
        <v>12</v>
      </c>
      <c r="P11" t="s">
        <v>34</v>
      </c>
      <c r="Q11" t="s">
        <v>35</v>
      </c>
      <c r="R11">
        <v>281</v>
      </c>
      <c r="S11" t="s">
        <v>12</v>
      </c>
      <c r="T11" t="s">
        <v>13</v>
      </c>
      <c r="U11">
        <v>-2.855</v>
      </c>
      <c r="V11">
        <v>0.52700000000000002</v>
      </c>
      <c r="W11">
        <f t="shared" si="0"/>
        <v>-2.3279999999999998</v>
      </c>
    </row>
    <row r="12" spans="2:39">
      <c r="B12" t="s">
        <v>8</v>
      </c>
      <c r="C12" t="s">
        <v>17</v>
      </c>
      <c r="D12">
        <v>109</v>
      </c>
      <c r="E12" t="s">
        <v>10</v>
      </c>
      <c r="F12" t="s">
        <v>11</v>
      </c>
      <c r="G12">
        <v>281</v>
      </c>
      <c r="H12" t="s">
        <v>12</v>
      </c>
      <c r="I12" t="s">
        <v>13</v>
      </c>
      <c r="J12" s="5">
        <v>-1.1970000000000001</v>
      </c>
      <c r="M12" t="s">
        <v>8</v>
      </c>
      <c r="N12" t="s">
        <v>21</v>
      </c>
      <c r="O12">
        <v>12</v>
      </c>
      <c r="P12" t="s">
        <v>34</v>
      </c>
      <c r="Q12" t="s">
        <v>35</v>
      </c>
      <c r="R12">
        <v>281</v>
      </c>
      <c r="S12" t="s">
        <v>12</v>
      </c>
      <c r="T12" t="s">
        <v>13</v>
      </c>
      <c r="U12">
        <v>-2.8940000000000001</v>
      </c>
      <c r="V12">
        <v>0.57399999999999995</v>
      </c>
      <c r="W12">
        <f t="shared" si="0"/>
        <v>-2.3200000000000003</v>
      </c>
    </row>
    <row r="13" spans="2:39">
      <c r="B13" t="s">
        <v>8</v>
      </c>
      <c r="C13" t="s">
        <v>18</v>
      </c>
      <c r="D13">
        <v>109</v>
      </c>
      <c r="E13" t="s">
        <v>10</v>
      </c>
      <c r="F13" t="s">
        <v>11</v>
      </c>
      <c r="G13">
        <v>281</v>
      </c>
      <c r="H13" t="s">
        <v>12</v>
      </c>
      <c r="I13" t="s">
        <v>13</v>
      </c>
      <c r="J13" s="5">
        <v>-1.194</v>
      </c>
      <c r="M13" t="s">
        <v>8</v>
      </c>
      <c r="N13" t="s">
        <v>22</v>
      </c>
      <c r="O13">
        <v>12</v>
      </c>
      <c r="P13" t="s">
        <v>34</v>
      </c>
      <c r="Q13" t="s">
        <v>35</v>
      </c>
      <c r="R13">
        <v>281</v>
      </c>
      <c r="S13" t="s">
        <v>12</v>
      </c>
      <c r="T13" t="s">
        <v>13</v>
      </c>
      <c r="U13">
        <v>-2.8450000000000002</v>
      </c>
      <c r="V13">
        <v>0.505</v>
      </c>
      <c r="W13">
        <f t="shared" si="0"/>
        <v>-2.3400000000000003</v>
      </c>
      <c r="Y13" t="s">
        <v>4</v>
      </c>
      <c r="Z13">
        <f>AVERAGE(W14:W23)</f>
        <v>-0.46779999999999999</v>
      </c>
    </row>
    <row r="14" spans="2:39">
      <c r="B14" t="s">
        <v>8</v>
      </c>
      <c r="C14" t="s">
        <v>19</v>
      </c>
      <c r="D14">
        <v>109</v>
      </c>
      <c r="E14" t="s">
        <v>10</v>
      </c>
      <c r="F14" t="s">
        <v>11</v>
      </c>
      <c r="G14">
        <v>281</v>
      </c>
      <c r="H14" t="s">
        <v>12</v>
      </c>
      <c r="I14" t="s">
        <v>13</v>
      </c>
      <c r="J14" s="5">
        <v>-1.1779999999999999</v>
      </c>
      <c r="M14" t="s">
        <v>8</v>
      </c>
      <c r="N14" t="s">
        <v>9</v>
      </c>
      <c r="O14">
        <v>15</v>
      </c>
      <c r="P14" t="s">
        <v>36</v>
      </c>
      <c r="Q14" t="s">
        <v>37</v>
      </c>
      <c r="R14">
        <v>281</v>
      </c>
      <c r="S14" t="s">
        <v>12</v>
      </c>
      <c r="T14" t="s">
        <v>13</v>
      </c>
      <c r="U14">
        <v>-0.39800000000000002</v>
      </c>
      <c r="V14">
        <v>0</v>
      </c>
      <c r="W14">
        <f t="shared" si="0"/>
        <v>-0.39800000000000002</v>
      </c>
      <c r="Y14" t="s">
        <v>5</v>
      </c>
      <c r="Z14">
        <f>STDEV(W14:W23)</f>
        <v>4.4356635480062183E-2</v>
      </c>
      <c r="AB14">
        <v>-0.39800000000000002</v>
      </c>
      <c r="AD14">
        <v>-0.39800000000000002</v>
      </c>
      <c r="AE14">
        <v>-0.50900000000000001</v>
      </c>
      <c r="AF14">
        <v>-0.54</v>
      </c>
      <c r="AG14">
        <v>-0.46</v>
      </c>
      <c r="AH14">
        <v>-0.44900000000000001</v>
      </c>
      <c r="AI14">
        <v>-0.42799999999999999</v>
      </c>
      <c r="AJ14">
        <v>-0.45</v>
      </c>
      <c r="AK14">
        <v>-0.437</v>
      </c>
      <c r="AL14">
        <v>-0.496</v>
      </c>
      <c r="AM14">
        <v>-0.51100000000000001</v>
      </c>
    </row>
    <row r="15" spans="2:39">
      <c r="B15" t="s">
        <v>8</v>
      </c>
      <c r="C15" t="s">
        <v>20</v>
      </c>
      <c r="D15">
        <v>109</v>
      </c>
      <c r="E15" t="s">
        <v>10</v>
      </c>
      <c r="F15" t="s">
        <v>11</v>
      </c>
      <c r="G15">
        <v>281</v>
      </c>
      <c r="H15" t="s">
        <v>12</v>
      </c>
      <c r="I15" t="s">
        <v>13</v>
      </c>
      <c r="J15" s="5">
        <v>-1.2669999999999999</v>
      </c>
      <c r="M15" t="s">
        <v>8</v>
      </c>
      <c r="N15" t="s">
        <v>14</v>
      </c>
      <c r="O15">
        <v>15</v>
      </c>
      <c r="P15" t="s">
        <v>36</v>
      </c>
      <c r="Q15" t="s">
        <v>37</v>
      </c>
      <c r="R15">
        <v>281</v>
      </c>
      <c r="S15" t="s">
        <v>12</v>
      </c>
      <c r="T15" t="s">
        <v>13</v>
      </c>
      <c r="U15">
        <v>-0.50900000000000001</v>
      </c>
      <c r="V15">
        <v>0</v>
      </c>
      <c r="W15">
        <f t="shared" si="0"/>
        <v>-0.50900000000000001</v>
      </c>
      <c r="Y15" t="s">
        <v>6</v>
      </c>
      <c r="Z15">
        <f>COUNT(W14:W23)</f>
        <v>10</v>
      </c>
      <c r="AB15">
        <v>-0.50900000000000001</v>
      </c>
    </row>
    <row r="16" spans="2:39">
      <c r="B16" t="s">
        <v>8</v>
      </c>
      <c r="C16" t="s">
        <v>21</v>
      </c>
      <c r="D16">
        <v>109</v>
      </c>
      <c r="E16" t="s">
        <v>10</v>
      </c>
      <c r="F16" t="s">
        <v>11</v>
      </c>
      <c r="G16">
        <v>281</v>
      </c>
      <c r="H16" t="s">
        <v>12</v>
      </c>
      <c r="I16" t="s">
        <v>13</v>
      </c>
      <c r="J16" s="5">
        <v>-1.2809999999999999</v>
      </c>
      <c r="M16" t="s">
        <v>8</v>
      </c>
      <c r="N16" t="s">
        <v>15</v>
      </c>
      <c r="O16">
        <v>15</v>
      </c>
      <c r="P16" t="s">
        <v>36</v>
      </c>
      <c r="Q16" t="s">
        <v>37</v>
      </c>
      <c r="R16">
        <v>281</v>
      </c>
      <c r="S16" t="s">
        <v>12</v>
      </c>
      <c r="T16" t="s">
        <v>13</v>
      </c>
      <c r="U16">
        <v>-0.55800000000000005</v>
      </c>
      <c r="V16">
        <v>1.7999999999999999E-2</v>
      </c>
      <c r="W16">
        <f t="shared" si="0"/>
        <v>-0.54</v>
      </c>
      <c r="Y16" t="s">
        <v>7</v>
      </c>
      <c r="Z16">
        <f>Z14/SQRT(Z15)</f>
        <v>1.4026799745883275E-2</v>
      </c>
      <c r="AB16">
        <v>-0.54</v>
      </c>
    </row>
    <row r="17" spans="2:39">
      <c r="B17" t="s">
        <v>8</v>
      </c>
      <c r="C17" t="s">
        <v>22</v>
      </c>
      <c r="D17">
        <v>109</v>
      </c>
      <c r="E17" t="s">
        <v>10</v>
      </c>
      <c r="F17" t="s">
        <v>11</v>
      </c>
      <c r="G17">
        <v>281</v>
      </c>
      <c r="H17" t="s">
        <v>12</v>
      </c>
      <c r="I17" t="s">
        <v>13</v>
      </c>
      <c r="J17" s="5">
        <v>-1.2709999999999999</v>
      </c>
      <c r="M17" t="s">
        <v>8</v>
      </c>
      <c r="N17" t="s">
        <v>16</v>
      </c>
      <c r="O17">
        <v>15</v>
      </c>
      <c r="P17" t="s">
        <v>36</v>
      </c>
      <c r="Q17" t="s">
        <v>37</v>
      </c>
      <c r="R17">
        <v>281</v>
      </c>
      <c r="S17" t="s">
        <v>12</v>
      </c>
      <c r="T17" t="s">
        <v>13</v>
      </c>
      <c r="U17">
        <v>-0.46</v>
      </c>
      <c r="V17">
        <v>0</v>
      </c>
      <c r="W17">
        <f t="shared" si="0"/>
        <v>-0.46</v>
      </c>
      <c r="AB17">
        <v>-0.46</v>
      </c>
    </row>
    <row r="18" spans="2:39">
      <c r="M18" t="s">
        <v>8</v>
      </c>
      <c r="N18" t="s">
        <v>17</v>
      </c>
      <c r="O18">
        <v>15</v>
      </c>
      <c r="P18" t="s">
        <v>36</v>
      </c>
      <c r="Q18" t="s">
        <v>37</v>
      </c>
      <c r="R18">
        <v>281</v>
      </c>
      <c r="S18" t="s">
        <v>12</v>
      </c>
      <c r="T18" t="s">
        <v>13</v>
      </c>
      <c r="U18">
        <v>-0.44900000000000001</v>
      </c>
      <c r="V18">
        <v>0</v>
      </c>
      <c r="W18">
        <f t="shared" si="0"/>
        <v>-0.44900000000000001</v>
      </c>
      <c r="AB18">
        <v>-0.44900000000000001</v>
      </c>
    </row>
    <row r="19" spans="2:39">
      <c r="M19" t="s">
        <v>8</v>
      </c>
      <c r="N19" t="s">
        <v>18</v>
      </c>
      <c r="O19">
        <v>15</v>
      </c>
      <c r="P19" t="s">
        <v>36</v>
      </c>
      <c r="Q19" t="s">
        <v>37</v>
      </c>
      <c r="R19">
        <v>281</v>
      </c>
      <c r="S19" t="s">
        <v>12</v>
      </c>
      <c r="T19" t="s">
        <v>13</v>
      </c>
      <c r="U19">
        <v>-0.42799999999999999</v>
      </c>
      <c r="V19">
        <v>0</v>
      </c>
      <c r="W19">
        <f t="shared" si="0"/>
        <v>-0.42799999999999999</v>
      </c>
      <c r="AB19">
        <v>-0.42799999999999999</v>
      </c>
    </row>
    <row r="20" spans="2:39">
      <c r="M20" t="s">
        <v>8</v>
      </c>
      <c r="N20" t="s">
        <v>19</v>
      </c>
      <c r="O20">
        <v>15</v>
      </c>
      <c r="P20" t="s">
        <v>36</v>
      </c>
      <c r="Q20" t="s">
        <v>37</v>
      </c>
      <c r="R20">
        <v>281</v>
      </c>
      <c r="S20" t="s">
        <v>12</v>
      </c>
      <c r="T20" t="s">
        <v>13</v>
      </c>
      <c r="U20">
        <v>-0.45</v>
      </c>
      <c r="V20">
        <v>0</v>
      </c>
      <c r="W20">
        <f t="shared" si="0"/>
        <v>-0.45</v>
      </c>
      <c r="AB20">
        <v>-0.45</v>
      </c>
    </row>
    <row r="21" spans="2:39">
      <c r="M21" t="s">
        <v>8</v>
      </c>
      <c r="N21" t="s">
        <v>20</v>
      </c>
      <c r="O21">
        <v>15</v>
      </c>
      <c r="P21" t="s">
        <v>36</v>
      </c>
      <c r="Q21" t="s">
        <v>37</v>
      </c>
      <c r="R21">
        <v>281</v>
      </c>
      <c r="S21" t="s">
        <v>12</v>
      </c>
      <c r="T21" t="s">
        <v>13</v>
      </c>
      <c r="U21">
        <v>-0.437</v>
      </c>
      <c r="V21">
        <v>0</v>
      </c>
      <c r="W21">
        <f t="shared" si="0"/>
        <v>-0.437</v>
      </c>
      <c r="AB21">
        <v>-0.437</v>
      </c>
    </row>
    <row r="22" spans="2:39">
      <c r="M22" t="s">
        <v>8</v>
      </c>
      <c r="N22" t="s">
        <v>21</v>
      </c>
      <c r="O22">
        <v>15</v>
      </c>
      <c r="P22" t="s">
        <v>36</v>
      </c>
      <c r="Q22" t="s">
        <v>37</v>
      </c>
      <c r="R22">
        <v>281</v>
      </c>
      <c r="S22" t="s">
        <v>12</v>
      </c>
      <c r="T22" t="s">
        <v>13</v>
      </c>
      <c r="U22">
        <v>-0.501</v>
      </c>
      <c r="V22">
        <v>5.0000000000000001E-3</v>
      </c>
      <c r="W22">
        <f t="shared" si="0"/>
        <v>-0.496</v>
      </c>
      <c r="AB22">
        <v>-0.496</v>
      </c>
    </row>
    <row r="23" spans="2:39">
      <c r="M23" t="s">
        <v>8</v>
      </c>
      <c r="N23" t="s">
        <v>22</v>
      </c>
      <c r="O23">
        <v>15</v>
      </c>
      <c r="P23" t="s">
        <v>36</v>
      </c>
      <c r="Q23" t="s">
        <v>37</v>
      </c>
      <c r="R23">
        <v>281</v>
      </c>
      <c r="S23" t="s">
        <v>12</v>
      </c>
      <c r="T23" t="s">
        <v>13</v>
      </c>
      <c r="U23">
        <v>-0.51400000000000001</v>
      </c>
      <c r="V23">
        <v>3.0000000000000001E-3</v>
      </c>
      <c r="W23">
        <f t="shared" si="0"/>
        <v>-0.51100000000000001</v>
      </c>
      <c r="Y23" t="s">
        <v>4</v>
      </c>
      <c r="Z23">
        <f>AVERAGE(W24:W33)</f>
        <v>-0.2102</v>
      </c>
      <c r="AB23">
        <v>-0.51100000000000001</v>
      </c>
    </row>
    <row r="24" spans="2:39">
      <c r="M24" t="s">
        <v>8</v>
      </c>
      <c r="N24" t="s">
        <v>9</v>
      </c>
      <c r="O24">
        <v>16</v>
      </c>
      <c r="P24" t="s">
        <v>38</v>
      </c>
      <c r="Q24" t="s">
        <v>39</v>
      </c>
      <c r="R24">
        <v>281</v>
      </c>
      <c r="S24" t="s">
        <v>12</v>
      </c>
      <c r="T24" t="s">
        <v>13</v>
      </c>
      <c r="U24">
        <v>-0.19500000000000001</v>
      </c>
      <c r="V24">
        <v>0</v>
      </c>
      <c r="W24">
        <f t="shared" si="0"/>
        <v>-0.19500000000000001</v>
      </c>
      <c r="Y24" t="s">
        <v>5</v>
      </c>
      <c r="Z24">
        <f>STDEV(W24:W33)</f>
        <v>4.5401419458965107E-2</v>
      </c>
      <c r="AC24">
        <v>-0.19500000000000001</v>
      </c>
      <c r="AD24">
        <v>-0.19500000000000001</v>
      </c>
      <c r="AE24">
        <v>-0.14699999999999999</v>
      </c>
      <c r="AF24">
        <v>-0.215</v>
      </c>
      <c r="AG24">
        <v>-0.23300000000000001</v>
      </c>
      <c r="AH24">
        <v>-0.25700000000000001</v>
      </c>
      <c r="AI24">
        <v>-0.26700000000000002</v>
      </c>
      <c r="AJ24">
        <v>-0.26900000000000002</v>
      </c>
      <c r="AK24">
        <v>-0.16600000000000001</v>
      </c>
      <c r="AL24">
        <v>-0.158</v>
      </c>
      <c r="AM24">
        <v>-0.19500000000000001</v>
      </c>
    </row>
    <row r="25" spans="2:39">
      <c r="M25" t="s">
        <v>8</v>
      </c>
      <c r="N25" t="s">
        <v>14</v>
      </c>
      <c r="O25">
        <v>16</v>
      </c>
      <c r="P25" t="s">
        <v>38</v>
      </c>
      <c r="Q25" t="s">
        <v>39</v>
      </c>
      <c r="R25">
        <v>281</v>
      </c>
      <c r="S25" t="s">
        <v>12</v>
      </c>
      <c r="T25" t="s">
        <v>13</v>
      </c>
      <c r="U25">
        <v>-0.14699999999999999</v>
      </c>
      <c r="V25">
        <v>0</v>
      </c>
      <c r="W25">
        <f t="shared" si="0"/>
        <v>-0.14699999999999999</v>
      </c>
      <c r="Y25" t="s">
        <v>6</v>
      </c>
      <c r="Z25">
        <f>COUNT(W24:W33)</f>
        <v>10</v>
      </c>
      <c r="AC25">
        <v>-0.14699999999999999</v>
      </c>
    </row>
    <row r="26" spans="2:39">
      <c r="M26" t="s">
        <v>8</v>
      </c>
      <c r="N26" t="s">
        <v>15</v>
      </c>
      <c r="O26">
        <v>16</v>
      </c>
      <c r="P26" t="s">
        <v>38</v>
      </c>
      <c r="Q26" t="s">
        <v>39</v>
      </c>
      <c r="R26">
        <v>281</v>
      </c>
      <c r="S26" t="s">
        <v>12</v>
      </c>
      <c r="T26" t="s">
        <v>13</v>
      </c>
      <c r="U26">
        <v>-0.215</v>
      </c>
      <c r="V26">
        <v>0</v>
      </c>
      <c r="W26">
        <f t="shared" si="0"/>
        <v>-0.215</v>
      </c>
      <c r="Y26" t="s">
        <v>7</v>
      </c>
      <c r="Z26">
        <f>Z24/SQRT(Z25)</f>
        <v>1.435718944950193E-2</v>
      </c>
      <c r="AC26">
        <v>-0.215</v>
      </c>
    </row>
    <row r="27" spans="2:39">
      <c r="M27" t="s">
        <v>8</v>
      </c>
      <c r="N27" t="s">
        <v>16</v>
      </c>
      <c r="O27">
        <v>16</v>
      </c>
      <c r="P27" t="s">
        <v>38</v>
      </c>
      <c r="Q27" t="s">
        <v>39</v>
      </c>
      <c r="R27">
        <v>281</v>
      </c>
      <c r="S27" t="s">
        <v>12</v>
      </c>
      <c r="T27" t="s">
        <v>13</v>
      </c>
      <c r="U27">
        <v>-0.23300000000000001</v>
      </c>
      <c r="V27">
        <v>0</v>
      </c>
      <c r="W27">
        <f t="shared" si="0"/>
        <v>-0.23300000000000001</v>
      </c>
      <c r="AC27">
        <v>-0.23300000000000001</v>
      </c>
    </row>
    <row r="28" spans="2:39">
      <c r="M28" t="s">
        <v>8</v>
      </c>
      <c r="N28" t="s">
        <v>17</v>
      </c>
      <c r="O28">
        <v>16</v>
      </c>
      <c r="P28" t="s">
        <v>38</v>
      </c>
      <c r="Q28" t="s">
        <v>39</v>
      </c>
      <c r="R28">
        <v>281</v>
      </c>
      <c r="S28" t="s">
        <v>12</v>
      </c>
      <c r="T28" t="s">
        <v>13</v>
      </c>
      <c r="U28">
        <v>-0.25700000000000001</v>
      </c>
      <c r="V28">
        <v>0</v>
      </c>
      <c r="W28">
        <f t="shared" si="0"/>
        <v>-0.25700000000000001</v>
      </c>
      <c r="AC28">
        <v>-0.25700000000000001</v>
      </c>
    </row>
    <row r="29" spans="2:39">
      <c r="M29" t="s">
        <v>8</v>
      </c>
      <c r="N29" t="s">
        <v>18</v>
      </c>
      <c r="O29">
        <v>16</v>
      </c>
      <c r="P29" t="s">
        <v>38</v>
      </c>
      <c r="Q29" t="s">
        <v>39</v>
      </c>
      <c r="R29">
        <v>281</v>
      </c>
      <c r="S29" t="s">
        <v>12</v>
      </c>
      <c r="T29" t="s">
        <v>13</v>
      </c>
      <c r="U29">
        <v>-0.26700000000000002</v>
      </c>
      <c r="V29">
        <v>0</v>
      </c>
      <c r="W29">
        <f t="shared" si="0"/>
        <v>-0.26700000000000002</v>
      </c>
      <c r="AC29">
        <v>-0.26700000000000002</v>
      </c>
    </row>
    <row r="30" spans="2:39">
      <c r="M30" t="s">
        <v>8</v>
      </c>
      <c r="N30" t="s">
        <v>19</v>
      </c>
      <c r="O30">
        <v>16</v>
      </c>
      <c r="P30" t="s">
        <v>38</v>
      </c>
      <c r="Q30" t="s">
        <v>39</v>
      </c>
      <c r="R30">
        <v>281</v>
      </c>
      <c r="S30" t="s">
        <v>12</v>
      </c>
      <c r="T30" t="s">
        <v>13</v>
      </c>
      <c r="U30">
        <v>-0.26900000000000002</v>
      </c>
      <c r="V30">
        <v>0</v>
      </c>
      <c r="W30">
        <f t="shared" si="0"/>
        <v>-0.26900000000000002</v>
      </c>
      <c r="AC30">
        <v>-0.26900000000000002</v>
      </c>
    </row>
    <row r="31" spans="2:39">
      <c r="M31" t="s">
        <v>8</v>
      </c>
      <c r="N31" t="s">
        <v>20</v>
      </c>
      <c r="O31">
        <v>16</v>
      </c>
      <c r="P31" t="s">
        <v>38</v>
      </c>
      <c r="Q31" t="s">
        <v>39</v>
      </c>
      <c r="R31">
        <v>281</v>
      </c>
      <c r="S31" t="s">
        <v>12</v>
      </c>
      <c r="T31" t="s">
        <v>13</v>
      </c>
      <c r="U31">
        <v>-0.16600000000000001</v>
      </c>
      <c r="V31">
        <v>0</v>
      </c>
      <c r="W31">
        <f t="shared" si="0"/>
        <v>-0.16600000000000001</v>
      </c>
      <c r="AC31">
        <v>-0.16600000000000001</v>
      </c>
    </row>
    <row r="32" spans="2:39">
      <c r="M32" t="s">
        <v>8</v>
      </c>
      <c r="N32" t="s">
        <v>21</v>
      </c>
      <c r="O32">
        <v>16</v>
      </c>
      <c r="P32" t="s">
        <v>38</v>
      </c>
      <c r="Q32" t="s">
        <v>39</v>
      </c>
      <c r="R32">
        <v>281</v>
      </c>
      <c r="S32" t="s">
        <v>12</v>
      </c>
      <c r="T32" t="s">
        <v>13</v>
      </c>
      <c r="U32">
        <v>-0.158</v>
      </c>
      <c r="V32">
        <v>0</v>
      </c>
      <c r="W32">
        <f t="shared" si="0"/>
        <v>-0.158</v>
      </c>
      <c r="AC32">
        <v>-0.158</v>
      </c>
    </row>
    <row r="33" spans="13:39">
      <c r="M33" t="s">
        <v>8</v>
      </c>
      <c r="N33" t="s">
        <v>22</v>
      </c>
      <c r="O33">
        <v>16</v>
      </c>
      <c r="P33" t="s">
        <v>38</v>
      </c>
      <c r="Q33" t="s">
        <v>39</v>
      </c>
      <c r="R33">
        <v>281</v>
      </c>
      <c r="S33" t="s">
        <v>12</v>
      </c>
      <c r="T33" t="s">
        <v>13</v>
      </c>
      <c r="U33">
        <v>-0.19500000000000001</v>
      </c>
      <c r="V33">
        <v>0</v>
      </c>
      <c r="W33">
        <f t="shared" si="0"/>
        <v>-0.19500000000000001</v>
      </c>
      <c r="Y33" t="s">
        <v>4</v>
      </c>
      <c r="Z33">
        <f>AVERAGE(W34:W43)</f>
        <v>-0.61050000000000004</v>
      </c>
      <c r="AC33">
        <v>-0.19500000000000001</v>
      </c>
    </row>
    <row r="34" spans="13:39">
      <c r="M34" t="s">
        <v>8</v>
      </c>
      <c r="N34" t="s">
        <v>9</v>
      </c>
      <c r="O34">
        <v>45</v>
      </c>
      <c r="P34" t="s">
        <v>40</v>
      </c>
      <c r="Q34" t="s">
        <v>39</v>
      </c>
      <c r="R34">
        <v>281</v>
      </c>
      <c r="S34" t="s">
        <v>12</v>
      </c>
      <c r="T34" t="s">
        <v>13</v>
      </c>
      <c r="U34">
        <v>-1.1160000000000001</v>
      </c>
      <c r="V34">
        <v>0.53700000000000003</v>
      </c>
      <c r="W34">
        <f t="shared" si="0"/>
        <v>-0.57900000000000007</v>
      </c>
      <c r="Y34" t="s">
        <v>5</v>
      </c>
      <c r="Z34">
        <f>STDEV(W34:W43)</f>
        <v>4.1508365957291564E-2</v>
      </c>
      <c r="AB34">
        <v>-0.57900000000000007</v>
      </c>
      <c r="AD34">
        <v>-0.57900000000000007</v>
      </c>
      <c r="AE34">
        <v>-0.54200000000000004</v>
      </c>
      <c r="AF34">
        <v>-0.64900000000000002</v>
      </c>
      <c r="AG34">
        <v>-0.6339999999999999</v>
      </c>
      <c r="AH34">
        <v>-0.57499999999999996</v>
      </c>
      <c r="AI34">
        <v>-0.66599999999999993</v>
      </c>
      <c r="AJ34">
        <v>-0.66199999999999992</v>
      </c>
      <c r="AK34">
        <v>-0.58500000000000008</v>
      </c>
      <c r="AL34">
        <v>-0.59899999999999998</v>
      </c>
      <c r="AM34">
        <v>-0.61399999999999988</v>
      </c>
    </row>
    <row r="35" spans="13:39">
      <c r="M35" t="s">
        <v>8</v>
      </c>
      <c r="N35" t="s">
        <v>14</v>
      </c>
      <c r="O35">
        <v>45</v>
      </c>
      <c r="P35" t="s">
        <v>40</v>
      </c>
      <c r="Q35" t="s">
        <v>39</v>
      </c>
      <c r="R35">
        <v>281</v>
      </c>
      <c r="S35" t="s">
        <v>12</v>
      </c>
      <c r="T35" t="s">
        <v>13</v>
      </c>
      <c r="U35">
        <v>-1.155</v>
      </c>
      <c r="V35">
        <v>0.61299999999999999</v>
      </c>
      <c r="W35">
        <f t="shared" si="0"/>
        <v>-0.54200000000000004</v>
      </c>
      <c r="Y35" t="s">
        <v>6</v>
      </c>
      <c r="Z35">
        <f>COUNT(W34:W43)</f>
        <v>10</v>
      </c>
      <c r="AB35">
        <v>-0.54200000000000004</v>
      </c>
    </row>
    <row r="36" spans="13:39">
      <c r="M36" t="s">
        <v>8</v>
      </c>
      <c r="N36" t="s">
        <v>15</v>
      </c>
      <c r="O36">
        <v>45</v>
      </c>
      <c r="P36" t="s">
        <v>40</v>
      </c>
      <c r="Q36" t="s">
        <v>39</v>
      </c>
      <c r="R36">
        <v>281</v>
      </c>
      <c r="S36" t="s">
        <v>12</v>
      </c>
      <c r="T36" t="s">
        <v>13</v>
      </c>
      <c r="U36">
        <v>-1.171</v>
      </c>
      <c r="V36">
        <v>0.52200000000000002</v>
      </c>
      <c r="W36">
        <f t="shared" si="0"/>
        <v>-0.64900000000000002</v>
      </c>
      <c r="Y36" t="s">
        <v>7</v>
      </c>
      <c r="Z36">
        <f>Z34/SQRT(Z35)</f>
        <v>1.3126097837683677E-2</v>
      </c>
      <c r="AB36">
        <v>-0.64900000000000002</v>
      </c>
    </row>
    <row r="37" spans="13:39">
      <c r="M37" t="s">
        <v>8</v>
      </c>
      <c r="N37" t="s">
        <v>16</v>
      </c>
      <c r="O37">
        <v>45</v>
      </c>
      <c r="P37" t="s">
        <v>40</v>
      </c>
      <c r="Q37" t="s">
        <v>39</v>
      </c>
      <c r="R37">
        <v>281</v>
      </c>
      <c r="S37" t="s">
        <v>12</v>
      </c>
      <c r="T37" t="s">
        <v>13</v>
      </c>
      <c r="U37">
        <v>-1.1619999999999999</v>
      </c>
      <c r="V37">
        <v>0.52800000000000002</v>
      </c>
      <c r="W37">
        <f t="shared" si="0"/>
        <v>-0.6339999999999999</v>
      </c>
      <c r="AB37">
        <v>-0.6339999999999999</v>
      </c>
    </row>
    <row r="38" spans="13:39">
      <c r="M38" t="s">
        <v>8</v>
      </c>
      <c r="N38" t="s">
        <v>17</v>
      </c>
      <c r="O38">
        <v>45</v>
      </c>
      <c r="P38" t="s">
        <v>40</v>
      </c>
      <c r="Q38" t="s">
        <v>39</v>
      </c>
      <c r="R38">
        <v>281</v>
      </c>
      <c r="S38" t="s">
        <v>12</v>
      </c>
      <c r="T38" t="s">
        <v>13</v>
      </c>
      <c r="U38">
        <v>-1.137</v>
      </c>
      <c r="V38">
        <v>0.56200000000000006</v>
      </c>
      <c r="W38">
        <f t="shared" si="0"/>
        <v>-0.57499999999999996</v>
      </c>
      <c r="AB38">
        <v>-0.57499999999999996</v>
      </c>
    </row>
    <row r="39" spans="13:39">
      <c r="M39" t="s">
        <v>8</v>
      </c>
      <c r="N39" t="s">
        <v>18</v>
      </c>
      <c r="O39">
        <v>45</v>
      </c>
      <c r="P39" t="s">
        <v>40</v>
      </c>
      <c r="Q39" t="s">
        <v>39</v>
      </c>
      <c r="R39">
        <v>281</v>
      </c>
      <c r="S39" t="s">
        <v>12</v>
      </c>
      <c r="T39" t="s">
        <v>13</v>
      </c>
      <c r="U39">
        <v>-1.1299999999999999</v>
      </c>
      <c r="V39">
        <v>0.46400000000000002</v>
      </c>
      <c r="W39">
        <f t="shared" si="0"/>
        <v>-0.66599999999999993</v>
      </c>
      <c r="AB39">
        <v>-0.66599999999999993</v>
      </c>
    </row>
    <row r="40" spans="13:39">
      <c r="M40" t="s">
        <v>8</v>
      </c>
      <c r="N40" t="s">
        <v>19</v>
      </c>
      <c r="O40">
        <v>45</v>
      </c>
      <c r="P40" t="s">
        <v>40</v>
      </c>
      <c r="Q40" t="s">
        <v>39</v>
      </c>
      <c r="R40">
        <v>281</v>
      </c>
      <c r="S40" t="s">
        <v>12</v>
      </c>
      <c r="T40" t="s">
        <v>13</v>
      </c>
      <c r="U40">
        <v>-1.1419999999999999</v>
      </c>
      <c r="V40">
        <v>0.48</v>
      </c>
      <c r="W40">
        <f t="shared" si="0"/>
        <v>-0.66199999999999992</v>
      </c>
      <c r="AB40">
        <v>-0.66199999999999992</v>
      </c>
    </row>
    <row r="41" spans="13:39">
      <c r="M41" t="s">
        <v>8</v>
      </c>
      <c r="N41" t="s">
        <v>20</v>
      </c>
      <c r="O41">
        <v>45</v>
      </c>
      <c r="P41" t="s">
        <v>40</v>
      </c>
      <c r="Q41" t="s">
        <v>39</v>
      </c>
      <c r="R41">
        <v>281</v>
      </c>
      <c r="S41" t="s">
        <v>12</v>
      </c>
      <c r="T41" t="s">
        <v>13</v>
      </c>
      <c r="U41">
        <v>-1.173</v>
      </c>
      <c r="V41">
        <v>0.58799999999999997</v>
      </c>
      <c r="W41">
        <f t="shared" si="0"/>
        <v>-0.58500000000000008</v>
      </c>
      <c r="AB41">
        <v>-0.58500000000000008</v>
      </c>
    </row>
    <row r="42" spans="13:39">
      <c r="M42" t="s">
        <v>8</v>
      </c>
      <c r="N42" t="s">
        <v>21</v>
      </c>
      <c r="O42">
        <v>45</v>
      </c>
      <c r="P42" t="s">
        <v>40</v>
      </c>
      <c r="Q42" t="s">
        <v>39</v>
      </c>
      <c r="R42">
        <v>281</v>
      </c>
      <c r="S42" t="s">
        <v>12</v>
      </c>
      <c r="T42" t="s">
        <v>13</v>
      </c>
      <c r="U42">
        <v>-1.1819999999999999</v>
      </c>
      <c r="V42">
        <v>0.58299999999999996</v>
      </c>
      <c r="W42">
        <f t="shared" si="0"/>
        <v>-0.59899999999999998</v>
      </c>
      <c r="AB42">
        <v>-0.59899999999999998</v>
      </c>
    </row>
    <row r="43" spans="13:39">
      <c r="M43" t="s">
        <v>8</v>
      </c>
      <c r="N43" t="s">
        <v>22</v>
      </c>
      <c r="O43">
        <v>45</v>
      </c>
      <c r="P43" t="s">
        <v>40</v>
      </c>
      <c r="Q43" t="s">
        <v>39</v>
      </c>
      <c r="R43">
        <v>281</v>
      </c>
      <c r="S43" t="s">
        <v>12</v>
      </c>
      <c r="T43" t="s">
        <v>13</v>
      </c>
      <c r="U43">
        <v>-1.1579999999999999</v>
      </c>
      <c r="V43">
        <v>0.54400000000000004</v>
      </c>
      <c r="W43">
        <f t="shared" si="0"/>
        <v>-0.61399999999999988</v>
      </c>
      <c r="Y43" t="s">
        <v>4</v>
      </c>
      <c r="Z43">
        <f>AVERAGE(W44:W53)</f>
        <v>-0.92889999999999984</v>
      </c>
      <c r="AB43">
        <v>-0.61399999999999988</v>
      </c>
    </row>
    <row r="44" spans="13:39">
      <c r="M44" t="s">
        <v>8</v>
      </c>
      <c r="N44" t="s">
        <v>9</v>
      </c>
      <c r="O44">
        <v>69</v>
      </c>
      <c r="P44" t="s">
        <v>41</v>
      </c>
      <c r="Q44" t="s">
        <v>42</v>
      </c>
      <c r="R44">
        <v>281</v>
      </c>
      <c r="S44" t="s">
        <v>12</v>
      </c>
      <c r="T44" t="s">
        <v>13</v>
      </c>
      <c r="U44">
        <v>-0.41199999999999998</v>
      </c>
      <c r="V44">
        <v>0</v>
      </c>
      <c r="W44">
        <f t="shared" si="0"/>
        <v>-0.41199999999999998</v>
      </c>
      <c r="Y44" t="s">
        <v>5</v>
      </c>
      <c r="Z44">
        <f>STDEV(W44:W53)</f>
        <v>0.18865927547359665</v>
      </c>
      <c r="AC44">
        <v>-0.41199999999999998</v>
      </c>
      <c r="AD44">
        <v>-0.41199999999999998</v>
      </c>
      <c r="AE44">
        <v>-0.89200000000000002</v>
      </c>
      <c r="AF44">
        <v>-0.94599999999999995</v>
      </c>
      <c r="AG44">
        <v>-1.024</v>
      </c>
      <c r="AH44">
        <v>-0.95099999999999996</v>
      </c>
      <c r="AI44">
        <v>-1.0329999999999999</v>
      </c>
      <c r="AJ44">
        <v>-1.034</v>
      </c>
      <c r="AK44">
        <v>-1.0209999999999999</v>
      </c>
      <c r="AL44">
        <v>-0.94</v>
      </c>
      <c r="AM44">
        <v>-1.036</v>
      </c>
    </row>
    <row r="45" spans="13:39">
      <c r="M45" t="s">
        <v>8</v>
      </c>
      <c r="N45" t="s">
        <v>14</v>
      </c>
      <c r="O45">
        <v>69</v>
      </c>
      <c r="P45" t="s">
        <v>41</v>
      </c>
      <c r="Q45" t="s">
        <v>42</v>
      </c>
      <c r="R45">
        <v>281</v>
      </c>
      <c r="S45" t="s">
        <v>12</v>
      </c>
      <c r="T45" t="s">
        <v>13</v>
      </c>
      <c r="U45">
        <v>-0.89400000000000002</v>
      </c>
      <c r="V45">
        <v>2E-3</v>
      </c>
      <c r="W45">
        <f t="shared" si="0"/>
        <v>-0.89200000000000002</v>
      </c>
      <c r="Y45" t="s">
        <v>6</v>
      </c>
      <c r="Z45">
        <f>COUNT(W44:W53)</f>
        <v>10</v>
      </c>
      <c r="AC45">
        <v>-0.89200000000000002</v>
      </c>
    </row>
    <row r="46" spans="13:39">
      <c r="M46" t="s">
        <v>8</v>
      </c>
      <c r="N46" t="s">
        <v>15</v>
      </c>
      <c r="O46">
        <v>69</v>
      </c>
      <c r="P46" t="s">
        <v>41</v>
      </c>
      <c r="Q46" t="s">
        <v>42</v>
      </c>
      <c r="R46">
        <v>281</v>
      </c>
      <c r="S46" t="s">
        <v>12</v>
      </c>
      <c r="T46" t="s">
        <v>13</v>
      </c>
      <c r="U46">
        <v>-0.95799999999999996</v>
      </c>
      <c r="V46">
        <v>1.2E-2</v>
      </c>
      <c r="W46">
        <f t="shared" si="0"/>
        <v>-0.94599999999999995</v>
      </c>
      <c r="Y46" t="s">
        <v>7</v>
      </c>
      <c r="Z46">
        <f>Z44/SQRT(Z45)</f>
        <v>5.9659301221370691E-2</v>
      </c>
      <c r="AC46">
        <v>-0.94599999999999995</v>
      </c>
    </row>
    <row r="47" spans="13:39">
      <c r="M47" t="s">
        <v>8</v>
      </c>
      <c r="N47" t="s">
        <v>16</v>
      </c>
      <c r="O47">
        <v>69</v>
      </c>
      <c r="P47" t="s">
        <v>41</v>
      </c>
      <c r="Q47" t="s">
        <v>42</v>
      </c>
      <c r="R47">
        <v>281</v>
      </c>
      <c r="S47" t="s">
        <v>12</v>
      </c>
      <c r="T47" t="s">
        <v>13</v>
      </c>
      <c r="U47">
        <v>-1.0249999999999999</v>
      </c>
      <c r="V47">
        <v>1E-3</v>
      </c>
      <c r="W47">
        <f t="shared" si="0"/>
        <v>-1.024</v>
      </c>
      <c r="AC47">
        <v>-1.024</v>
      </c>
    </row>
    <row r="48" spans="13:39">
      <c r="M48" t="s">
        <v>8</v>
      </c>
      <c r="N48" t="s">
        <v>17</v>
      </c>
      <c r="O48">
        <v>69</v>
      </c>
      <c r="P48" t="s">
        <v>41</v>
      </c>
      <c r="Q48" t="s">
        <v>42</v>
      </c>
      <c r="R48">
        <v>281</v>
      </c>
      <c r="S48" t="s">
        <v>12</v>
      </c>
      <c r="T48" t="s">
        <v>13</v>
      </c>
      <c r="U48">
        <v>-0.95099999999999996</v>
      </c>
      <c r="V48">
        <v>0</v>
      </c>
      <c r="W48">
        <f t="shared" si="0"/>
        <v>-0.95099999999999996</v>
      </c>
      <c r="AC48">
        <v>-0.95099999999999996</v>
      </c>
    </row>
    <row r="49" spans="13:40">
      <c r="M49" t="s">
        <v>8</v>
      </c>
      <c r="N49" t="s">
        <v>18</v>
      </c>
      <c r="O49">
        <v>69</v>
      </c>
      <c r="P49" t="s">
        <v>41</v>
      </c>
      <c r="Q49" t="s">
        <v>42</v>
      </c>
      <c r="R49">
        <v>281</v>
      </c>
      <c r="S49" t="s">
        <v>12</v>
      </c>
      <c r="T49" t="s">
        <v>13</v>
      </c>
      <c r="U49">
        <v>-1.0329999999999999</v>
      </c>
      <c r="V49">
        <v>0</v>
      </c>
      <c r="W49">
        <f t="shared" si="0"/>
        <v>-1.0329999999999999</v>
      </c>
      <c r="AC49">
        <v>-1.0329999999999999</v>
      </c>
    </row>
    <row r="50" spans="13:40">
      <c r="M50" t="s">
        <v>8</v>
      </c>
      <c r="N50" t="s">
        <v>19</v>
      </c>
      <c r="O50">
        <v>69</v>
      </c>
      <c r="P50" t="s">
        <v>41</v>
      </c>
      <c r="Q50" t="s">
        <v>42</v>
      </c>
      <c r="R50">
        <v>281</v>
      </c>
      <c r="S50" t="s">
        <v>12</v>
      </c>
      <c r="T50" t="s">
        <v>13</v>
      </c>
      <c r="U50">
        <v>-1.036</v>
      </c>
      <c r="V50">
        <v>2E-3</v>
      </c>
      <c r="W50">
        <f t="shared" si="0"/>
        <v>-1.034</v>
      </c>
      <c r="AC50">
        <v>-1.034</v>
      </c>
    </row>
    <row r="51" spans="13:40">
      <c r="M51" t="s">
        <v>8</v>
      </c>
      <c r="N51" t="s">
        <v>20</v>
      </c>
      <c r="O51">
        <v>69</v>
      </c>
      <c r="P51" t="s">
        <v>41</v>
      </c>
      <c r="Q51" t="s">
        <v>42</v>
      </c>
      <c r="R51">
        <v>281</v>
      </c>
      <c r="S51" t="s">
        <v>12</v>
      </c>
      <c r="T51" t="s">
        <v>13</v>
      </c>
      <c r="U51">
        <v>-1.0209999999999999</v>
      </c>
      <c r="V51">
        <v>0</v>
      </c>
      <c r="W51">
        <f t="shared" si="0"/>
        <v>-1.0209999999999999</v>
      </c>
      <c r="AC51">
        <v>-1.0209999999999999</v>
      </c>
    </row>
    <row r="52" spans="13:40">
      <c r="M52" t="s">
        <v>8</v>
      </c>
      <c r="N52" t="s">
        <v>21</v>
      </c>
      <c r="O52">
        <v>69</v>
      </c>
      <c r="P52" t="s">
        <v>41</v>
      </c>
      <c r="Q52" t="s">
        <v>42</v>
      </c>
      <c r="R52">
        <v>281</v>
      </c>
      <c r="S52" t="s">
        <v>12</v>
      </c>
      <c r="T52" t="s">
        <v>13</v>
      </c>
      <c r="U52">
        <v>-0.95699999999999996</v>
      </c>
      <c r="V52">
        <v>1.7000000000000001E-2</v>
      </c>
      <c r="W52">
        <f t="shared" si="0"/>
        <v>-0.94</v>
      </c>
      <c r="AC52">
        <v>-0.94</v>
      </c>
    </row>
    <row r="53" spans="13:40">
      <c r="M53" t="s">
        <v>8</v>
      </c>
      <c r="N53" t="s">
        <v>22</v>
      </c>
      <c r="O53">
        <v>69</v>
      </c>
      <c r="P53" t="s">
        <v>41</v>
      </c>
      <c r="Q53" t="s">
        <v>42</v>
      </c>
      <c r="R53">
        <v>281</v>
      </c>
      <c r="S53" t="s">
        <v>12</v>
      </c>
      <c r="T53" t="s">
        <v>13</v>
      </c>
      <c r="U53">
        <v>-1.0369999999999999</v>
      </c>
      <c r="V53">
        <v>1E-3</v>
      </c>
      <c r="W53">
        <f t="shared" si="0"/>
        <v>-1.036</v>
      </c>
      <c r="Y53" t="s">
        <v>4</v>
      </c>
      <c r="Z53">
        <f>AVERAGE(W54:W63)</f>
        <v>-9.7999999999999997E-3</v>
      </c>
      <c r="AC53">
        <v>-1.036</v>
      </c>
    </row>
    <row r="54" spans="13:40">
      <c r="M54" t="s">
        <v>8</v>
      </c>
      <c r="N54" t="s">
        <v>9</v>
      </c>
      <c r="O54">
        <v>72</v>
      </c>
      <c r="P54" t="s">
        <v>43</v>
      </c>
      <c r="Q54" t="s">
        <v>44</v>
      </c>
      <c r="R54">
        <v>281</v>
      </c>
      <c r="S54" t="s">
        <v>12</v>
      </c>
      <c r="T54" t="s">
        <v>13</v>
      </c>
      <c r="U54">
        <v>-1.6E-2</v>
      </c>
      <c r="V54">
        <v>0</v>
      </c>
      <c r="W54">
        <f t="shared" si="0"/>
        <v>-1.6E-2</v>
      </c>
      <c r="Y54" t="s">
        <v>5</v>
      </c>
      <c r="Z54">
        <f>STDEV(W54:W63)</f>
        <v>3.0840089349921003E-3</v>
      </c>
      <c r="AD54">
        <v>-1.6E-2</v>
      </c>
      <c r="AE54">
        <v>-1.6E-2</v>
      </c>
      <c r="AF54">
        <v>-1.0999999999999999E-2</v>
      </c>
      <c r="AG54">
        <v>-6.0000000000000001E-3</v>
      </c>
      <c r="AH54">
        <v>-8.0000000000000002E-3</v>
      </c>
      <c r="AI54">
        <v>-0.01</v>
      </c>
      <c r="AJ54">
        <v>-1.0999999999999999E-2</v>
      </c>
      <c r="AK54">
        <v>-1.0999999999999999E-2</v>
      </c>
      <c r="AL54">
        <v>-1.0999999999999999E-2</v>
      </c>
      <c r="AM54">
        <v>-5.0000000000000001E-3</v>
      </c>
      <c r="AN54">
        <v>-8.9999999999999993E-3</v>
      </c>
    </row>
    <row r="55" spans="13:40">
      <c r="M55" t="s">
        <v>8</v>
      </c>
      <c r="N55" t="s">
        <v>14</v>
      </c>
      <c r="O55">
        <v>72</v>
      </c>
      <c r="P55" t="s">
        <v>43</v>
      </c>
      <c r="Q55" t="s">
        <v>44</v>
      </c>
      <c r="R55">
        <v>281</v>
      </c>
      <c r="S55" t="s">
        <v>12</v>
      </c>
      <c r="T55" t="s">
        <v>13</v>
      </c>
      <c r="U55">
        <v>-1.0999999999999999E-2</v>
      </c>
      <c r="V55">
        <v>0</v>
      </c>
      <c r="W55">
        <f t="shared" si="0"/>
        <v>-1.0999999999999999E-2</v>
      </c>
      <c r="Y55" t="s">
        <v>6</v>
      </c>
      <c r="Z55">
        <f>COUNT(W54:W63)</f>
        <v>10</v>
      </c>
      <c r="AD55">
        <v>-1.0999999999999999E-2</v>
      </c>
    </row>
    <row r="56" spans="13:40">
      <c r="M56" t="s">
        <v>8</v>
      </c>
      <c r="N56" t="s">
        <v>15</v>
      </c>
      <c r="O56">
        <v>72</v>
      </c>
      <c r="P56" t="s">
        <v>43</v>
      </c>
      <c r="Q56" t="s">
        <v>44</v>
      </c>
      <c r="R56">
        <v>281</v>
      </c>
      <c r="S56" t="s">
        <v>12</v>
      </c>
      <c r="T56" t="s">
        <v>13</v>
      </c>
      <c r="U56">
        <v>-6.0000000000000001E-3</v>
      </c>
      <c r="V56">
        <v>0</v>
      </c>
      <c r="W56">
        <f t="shared" si="0"/>
        <v>-6.0000000000000001E-3</v>
      </c>
      <c r="Y56" t="s">
        <v>7</v>
      </c>
      <c r="Z56">
        <f>Z54/SQRT(Z55)</f>
        <v>9.7524925588851933E-4</v>
      </c>
      <c r="AD56">
        <v>-6.0000000000000001E-3</v>
      </c>
    </row>
    <row r="57" spans="13:40">
      <c r="M57" t="s">
        <v>8</v>
      </c>
      <c r="N57" t="s">
        <v>16</v>
      </c>
      <c r="O57">
        <v>72</v>
      </c>
      <c r="P57" t="s">
        <v>43</v>
      </c>
      <c r="Q57" t="s">
        <v>44</v>
      </c>
      <c r="R57">
        <v>281</v>
      </c>
      <c r="S57" t="s">
        <v>12</v>
      </c>
      <c r="T57" t="s">
        <v>13</v>
      </c>
      <c r="U57">
        <v>-8.0000000000000002E-3</v>
      </c>
      <c r="V57">
        <v>0</v>
      </c>
      <c r="W57">
        <f t="shared" si="0"/>
        <v>-8.0000000000000002E-3</v>
      </c>
      <c r="AD57">
        <v>-8.0000000000000002E-3</v>
      </c>
    </row>
    <row r="58" spans="13:40">
      <c r="M58" t="s">
        <v>8</v>
      </c>
      <c r="N58" t="s">
        <v>17</v>
      </c>
      <c r="O58">
        <v>72</v>
      </c>
      <c r="P58" t="s">
        <v>43</v>
      </c>
      <c r="Q58" t="s">
        <v>44</v>
      </c>
      <c r="R58">
        <v>281</v>
      </c>
      <c r="S58" t="s">
        <v>12</v>
      </c>
      <c r="T58" t="s">
        <v>13</v>
      </c>
      <c r="U58">
        <v>-0.01</v>
      </c>
      <c r="V58">
        <v>0</v>
      </c>
      <c r="W58">
        <f t="shared" si="0"/>
        <v>-0.01</v>
      </c>
      <c r="AD58">
        <v>-0.01</v>
      </c>
    </row>
    <row r="59" spans="13:40">
      <c r="M59" t="s">
        <v>8</v>
      </c>
      <c r="N59" t="s">
        <v>18</v>
      </c>
      <c r="O59">
        <v>72</v>
      </c>
      <c r="P59" t="s">
        <v>43</v>
      </c>
      <c r="Q59" t="s">
        <v>44</v>
      </c>
      <c r="R59">
        <v>281</v>
      </c>
      <c r="S59" t="s">
        <v>12</v>
      </c>
      <c r="T59" t="s">
        <v>13</v>
      </c>
      <c r="U59">
        <v>-1.0999999999999999E-2</v>
      </c>
      <c r="V59">
        <v>0</v>
      </c>
      <c r="W59">
        <f t="shared" si="0"/>
        <v>-1.0999999999999999E-2</v>
      </c>
      <c r="AD59">
        <v>-1.0999999999999999E-2</v>
      </c>
    </row>
    <row r="60" spans="13:40">
      <c r="M60" t="s">
        <v>8</v>
      </c>
      <c r="N60" t="s">
        <v>19</v>
      </c>
      <c r="O60">
        <v>72</v>
      </c>
      <c r="P60" t="s">
        <v>43</v>
      </c>
      <c r="Q60" t="s">
        <v>44</v>
      </c>
      <c r="R60">
        <v>281</v>
      </c>
      <c r="S60" t="s">
        <v>12</v>
      </c>
      <c r="T60" t="s">
        <v>13</v>
      </c>
      <c r="U60">
        <v>-1.0999999999999999E-2</v>
      </c>
      <c r="V60">
        <v>0</v>
      </c>
      <c r="W60">
        <f t="shared" si="0"/>
        <v>-1.0999999999999999E-2</v>
      </c>
      <c r="AD60">
        <v>-1.0999999999999999E-2</v>
      </c>
    </row>
    <row r="61" spans="13:40">
      <c r="M61" t="s">
        <v>8</v>
      </c>
      <c r="N61" t="s">
        <v>20</v>
      </c>
      <c r="O61">
        <v>72</v>
      </c>
      <c r="P61" t="s">
        <v>43</v>
      </c>
      <c r="Q61" t="s">
        <v>44</v>
      </c>
      <c r="R61">
        <v>281</v>
      </c>
      <c r="S61" t="s">
        <v>12</v>
      </c>
      <c r="T61" t="s">
        <v>13</v>
      </c>
      <c r="U61">
        <v>-1.0999999999999999E-2</v>
      </c>
      <c r="V61">
        <v>0</v>
      </c>
      <c r="W61">
        <f t="shared" si="0"/>
        <v>-1.0999999999999999E-2</v>
      </c>
      <c r="AD61">
        <v>-1.0999999999999999E-2</v>
      </c>
    </row>
    <row r="62" spans="13:40">
      <c r="M62" t="s">
        <v>8</v>
      </c>
      <c r="N62" t="s">
        <v>21</v>
      </c>
      <c r="O62">
        <v>72</v>
      </c>
      <c r="P62" t="s">
        <v>43</v>
      </c>
      <c r="Q62" t="s">
        <v>44</v>
      </c>
      <c r="R62">
        <v>281</v>
      </c>
      <c r="S62" t="s">
        <v>12</v>
      </c>
      <c r="T62" t="s">
        <v>13</v>
      </c>
      <c r="U62">
        <v>-5.0000000000000001E-3</v>
      </c>
      <c r="V62">
        <v>0</v>
      </c>
      <c r="W62">
        <f t="shared" si="0"/>
        <v>-5.0000000000000001E-3</v>
      </c>
      <c r="AD62">
        <v>-5.0000000000000001E-3</v>
      </c>
    </row>
    <row r="63" spans="13:40">
      <c r="M63" t="s">
        <v>8</v>
      </c>
      <c r="N63" t="s">
        <v>22</v>
      </c>
      <c r="O63">
        <v>72</v>
      </c>
      <c r="P63" t="s">
        <v>43</v>
      </c>
      <c r="Q63" t="s">
        <v>44</v>
      </c>
      <c r="R63">
        <v>281</v>
      </c>
      <c r="S63" t="s">
        <v>12</v>
      </c>
      <c r="T63" t="s">
        <v>13</v>
      </c>
      <c r="U63">
        <v>-8.9999999999999993E-3</v>
      </c>
      <c r="V63">
        <v>0</v>
      </c>
      <c r="W63">
        <f t="shared" si="0"/>
        <v>-8.9999999999999993E-3</v>
      </c>
      <c r="Y63" t="s">
        <v>4</v>
      </c>
      <c r="Z63">
        <f>AVERAGE(W64:W73)</f>
        <v>-0.41410000000000002</v>
      </c>
      <c r="AD63">
        <v>-8.9999999999999993E-3</v>
      </c>
    </row>
    <row r="64" spans="13:40">
      <c r="M64" t="s">
        <v>8</v>
      </c>
      <c r="N64" t="s">
        <v>9</v>
      </c>
      <c r="O64">
        <v>73</v>
      </c>
      <c r="P64" t="s">
        <v>45</v>
      </c>
      <c r="Q64" t="s">
        <v>39</v>
      </c>
      <c r="R64">
        <v>281</v>
      </c>
      <c r="S64" t="s">
        <v>12</v>
      </c>
      <c r="T64" t="s">
        <v>13</v>
      </c>
      <c r="U64">
        <v>-0.71299999999999997</v>
      </c>
      <c r="V64">
        <v>0.29299999999999998</v>
      </c>
      <c r="W64">
        <f t="shared" si="0"/>
        <v>-0.42</v>
      </c>
      <c r="Y64" t="s">
        <v>5</v>
      </c>
      <c r="Z64">
        <f>STDEV(W64:W73)</f>
        <v>2.6425787069115331E-2</v>
      </c>
      <c r="AC64">
        <v>-0.42</v>
      </c>
      <c r="AE64">
        <v>-0.42</v>
      </c>
      <c r="AF64">
        <v>-0.43100000000000005</v>
      </c>
      <c r="AG64">
        <v>-0.379</v>
      </c>
      <c r="AH64">
        <v>-0.38500000000000001</v>
      </c>
      <c r="AI64">
        <v>-0.40800000000000003</v>
      </c>
      <c r="AJ64">
        <v>-0.44800000000000006</v>
      </c>
      <c r="AK64">
        <v>-0.40300000000000002</v>
      </c>
      <c r="AL64">
        <v>-0.40500000000000003</v>
      </c>
      <c r="AM64">
        <v>-0.39999999999999997</v>
      </c>
      <c r="AN64">
        <v>-0.46200000000000002</v>
      </c>
    </row>
    <row r="65" spans="13:40">
      <c r="M65" t="s">
        <v>8</v>
      </c>
      <c r="N65" t="s">
        <v>14</v>
      </c>
      <c r="O65">
        <v>73</v>
      </c>
      <c r="P65" t="s">
        <v>45</v>
      </c>
      <c r="Q65" t="s">
        <v>39</v>
      </c>
      <c r="R65">
        <v>281</v>
      </c>
      <c r="S65" t="s">
        <v>12</v>
      </c>
      <c r="T65" t="s">
        <v>13</v>
      </c>
      <c r="U65">
        <v>-0.64</v>
      </c>
      <c r="V65">
        <v>0.20899999999999999</v>
      </c>
      <c r="W65">
        <f t="shared" si="0"/>
        <v>-0.43100000000000005</v>
      </c>
      <c r="Y65" t="s">
        <v>6</v>
      </c>
      <c r="Z65">
        <f>COUNT(W64:W73)</f>
        <v>10</v>
      </c>
      <c r="AC65">
        <v>-0.43100000000000005</v>
      </c>
    </row>
    <row r="66" spans="13:40">
      <c r="M66" t="s">
        <v>8</v>
      </c>
      <c r="N66" t="s">
        <v>15</v>
      </c>
      <c r="O66">
        <v>73</v>
      </c>
      <c r="P66" t="s">
        <v>45</v>
      </c>
      <c r="Q66" t="s">
        <v>39</v>
      </c>
      <c r="R66">
        <v>281</v>
      </c>
      <c r="S66" t="s">
        <v>12</v>
      </c>
      <c r="T66" t="s">
        <v>13</v>
      </c>
      <c r="U66">
        <v>-0.61499999999999999</v>
      </c>
      <c r="V66">
        <v>0.23599999999999999</v>
      </c>
      <c r="W66">
        <f t="shared" si="0"/>
        <v>-0.379</v>
      </c>
      <c r="Y66" t="s">
        <v>7</v>
      </c>
      <c r="Z66">
        <f>Z64/SQRT(Z65)</f>
        <v>8.3565676101029843E-3</v>
      </c>
      <c r="AC66">
        <v>-0.379</v>
      </c>
    </row>
    <row r="67" spans="13:40">
      <c r="M67" t="s">
        <v>8</v>
      </c>
      <c r="N67" t="s">
        <v>16</v>
      </c>
      <c r="O67">
        <v>73</v>
      </c>
      <c r="P67" t="s">
        <v>45</v>
      </c>
      <c r="Q67" t="s">
        <v>39</v>
      </c>
      <c r="R67">
        <v>281</v>
      </c>
      <c r="S67" t="s">
        <v>12</v>
      </c>
      <c r="T67" t="s">
        <v>13</v>
      </c>
      <c r="U67">
        <v>-0.624</v>
      </c>
      <c r="V67">
        <v>0.23899999999999999</v>
      </c>
      <c r="W67">
        <f t="shared" si="0"/>
        <v>-0.38500000000000001</v>
      </c>
      <c r="AC67">
        <v>-0.38500000000000001</v>
      </c>
    </row>
    <row r="68" spans="13:40">
      <c r="M68" t="s">
        <v>8</v>
      </c>
      <c r="N68" t="s">
        <v>17</v>
      </c>
      <c r="O68">
        <v>73</v>
      </c>
      <c r="P68" t="s">
        <v>45</v>
      </c>
      <c r="Q68" t="s">
        <v>39</v>
      </c>
      <c r="R68">
        <v>281</v>
      </c>
      <c r="S68" t="s">
        <v>12</v>
      </c>
      <c r="T68" t="s">
        <v>13</v>
      </c>
      <c r="U68">
        <v>-0.64300000000000002</v>
      </c>
      <c r="V68">
        <v>0.23499999999999999</v>
      </c>
      <c r="W68">
        <f t="shared" ref="W68:W131" si="1">SUM(U68:V68)</f>
        <v>-0.40800000000000003</v>
      </c>
      <c r="AC68">
        <v>-0.40800000000000003</v>
      </c>
    </row>
    <row r="69" spans="13:40">
      <c r="M69" t="s">
        <v>8</v>
      </c>
      <c r="N69" t="s">
        <v>18</v>
      </c>
      <c r="O69">
        <v>73</v>
      </c>
      <c r="P69" t="s">
        <v>45</v>
      </c>
      <c r="Q69" t="s">
        <v>39</v>
      </c>
      <c r="R69">
        <v>281</v>
      </c>
      <c r="S69" t="s">
        <v>12</v>
      </c>
      <c r="T69" t="s">
        <v>13</v>
      </c>
      <c r="U69">
        <v>-0.65300000000000002</v>
      </c>
      <c r="V69">
        <v>0.20499999999999999</v>
      </c>
      <c r="W69">
        <f t="shared" si="1"/>
        <v>-0.44800000000000006</v>
      </c>
      <c r="AC69">
        <v>-0.44800000000000006</v>
      </c>
    </row>
    <row r="70" spans="13:40">
      <c r="M70" t="s">
        <v>8</v>
      </c>
      <c r="N70" t="s">
        <v>19</v>
      </c>
      <c r="O70">
        <v>73</v>
      </c>
      <c r="P70" t="s">
        <v>45</v>
      </c>
      <c r="Q70" t="s">
        <v>39</v>
      </c>
      <c r="R70">
        <v>281</v>
      </c>
      <c r="S70" t="s">
        <v>12</v>
      </c>
      <c r="T70" t="s">
        <v>13</v>
      </c>
      <c r="U70">
        <v>-0.66900000000000004</v>
      </c>
      <c r="V70">
        <v>0.26600000000000001</v>
      </c>
      <c r="W70">
        <f t="shared" si="1"/>
        <v>-0.40300000000000002</v>
      </c>
      <c r="AC70">
        <v>-0.40300000000000002</v>
      </c>
    </row>
    <row r="71" spans="13:40">
      <c r="M71" t="s">
        <v>8</v>
      </c>
      <c r="N71" t="s">
        <v>20</v>
      </c>
      <c r="O71">
        <v>73</v>
      </c>
      <c r="P71" t="s">
        <v>45</v>
      </c>
      <c r="Q71" t="s">
        <v>39</v>
      </c>
      <c r="R71">
        <v>281</v>
      </c>
      <c r="S71" t="s">
        <v>12</v>
      </c>
      <c r="T71" t="s">
        <v>13</v>
      </c>
      <c r="U71">
        <v>-0.63800000000000001</v>
      </c>
      <c r="V71">
        <v>0.23300000000000001</v>
      </c>
      <c r="W71">
        <f t="shared" si="1"/>
        <v>-0.40500000000000003</v>
      </c>
      <c r="AC71">
        <v>-0.40500000000000003</v>
      </c>
    </row>
    <row r="72" spans="13:40">
      <c r="M72" t="s">
        <v>8</v>
      </c>
      <c r="N72" t="s">
        <v>21</v>
      </c>
      <c r="O72">
        <v>73</v>
      </c>
      <c r="P72" t="s">
        <v>45</v>
      </c>
      <c r="Q72" t="s">
        <v>39</v>
      </c>
      <c r="R72">
        <v>281</v>
      </c>
      <c r="S72" t="s">
        <v>12</v>
      </c>
      <c r="T72" t="s">
        <v>13</v>
      </c>
      <c r="U72">
        <v>-0.57699999999999996</v>
      </c>
      <c r="V72">
        <v>0.17699999999999999</v>
      </c>
      <c r="W72">
        <f t="shared" si="1"/>
        <v>-0.39999999999999997</v>
      </c>
      <c r="AC72">
        <v>-0.39999999999999997</v>
      </c>
    </row>
    <row r="73" spans="13:40">
      <c r="M73" t="s">
        <v>8</v>
      </c>
      <c r="N73" t="s">
        <v>22</v>
      </c>
      <c r="O73">
        <v>73</v>
      </c>
      <c r="P73" t="s">
        <v>45</v>
      </c>
      <c r="Q73" t="s">
        <v>39</v>
      </c>
      <c r="R73">
        <v>281</v>
      </c>
      <c r="S73" t="s">
        <v>12</v>
      </c>
      <c r="T73" t="s">
        <v>13</v>
      </c>
      <c r="U73">
        <v>-0.64400000000000002</v>
      </c>
      <c r="V73">
        <v>0.182</v>
      </c>
      <c r="W73">
        <f t="shared" si="1"/>
        <v>-0.46200000000000002</v>
      </c>
      <c r="Y73" t="s">
        <v>4</v>
      </c>
      <c r="Z73">
        <f>AVERAGE(W74:W83)</f>
        <v>-2.0000000000000001E-4</v>
      </c>
      <c r="AC73">
        <v>-0.46200000000000002</v>
      </c>
    </row>
    <row r="74" spans="13:40">
      <c r="M74" t="s">
        <v>8</v>
      </c>
      <c r="N74" t="s">
        <v>9</v>
      </c>
      <c r="O74">
        <v>105</v>
      </c>
      <c r="P74" t="s">
        <v>46</v>
      </c>
      <c r="Q74" t="s">
        <v>47</v>
      </c>
      <c r="R74">
        <v>281</v>
      </c>
      <c r="S74" t="s">
        <v>12</v>
      </c>
      <c r="T74" t="s">
        <v>13</v>
      </c>
      <c r="U74">
        <v>0</v>
      </c>
      <c r="V74">
        <v>0</v>
      </c>
      <c r="W74">
        <f t="shared" si="1"/>
        <v>0</v>
      </c>
      <c r="Y74" t="s">
        <v>5</v>
      </c>
      <c r="Z74">
        <f>STDEV(W74:W83)</f>
        <v>4.2163702135578394E-4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-1E-3</v>
      </c>
      <c r="AK74">
        <v>-1E-3</v>
      </c>
      <c r="AL74">
        <v>0</v>
      </c>
      <c r="AM74">
        <v>0</v>
      </c>
      <c r="AN74">
        <v>0</v>
      </c>
    </row>
    <row r="75" spans="13:40">
      <c r="M75" t="s">
        <v>8</v>
      </c>
      <c r="N75" t="s">
        <v>14</v>
      </c>
      <c r="O75">
        <v>105</v>
      </c>
      <c r="P75" t="s">
        <v>46</v>
      </c>
      <c r="Q75" t="s">
        <v>47</v>
      </c>
      <c r="R75">
        <v>281</v>
      </c>
      <c r="S75" t="s">
        <v>12</v>
      </c>
      <c r="T75" t="s">
        <v>13</v>
      </c>
      <c r="U75">
        <v>0</v>
      </c>
      <c r="V75">
        <v>0</v>
      </c>
      <c r="W75">
        <f t="shared" si="1"/>
        <v>0</v>
      </c>
      <c r="Y75" t="s">
        <v>6</v>
      </c>
      <c r="Z75">
        <f>COUNT(W74:W83)</f>
        <v>10</v>
      </c>
      <c r="AD75">
        <v>0</v>
      </c>
    </row>
    <row r="76" spans="13:40">
      <c r="M76" t="s">
        <v>8</v>
      </c>
      <c r="N76" t="s">
        <v>15</v>
      </c>
      <c r="O76">
        <v>105</v>
      </c>
      <c r="P76" t="s">
        <v>46</v>
      </c>
      <c r="Q76" t="s">
        <v>47</v>
      </c>
      <c r="R76">
        <v>281</v>
      </c>
      <c r="S76" t="s">
        <v>12</v>
      </c>
      <c r="T76" t="s">
        <v>13</v>
      </c>
      <c r="U76">
        <v>0</v>
      </c>
      <c r="V76">
        <v>0</v>
      </c>
      <c r="W76">
        <f t="shared" si="1"/>
        <v>0</v>
      </c>
      <c r="Y76" t="s">
        <v>7</v>
      </c>
      <c r="Z76">
        <f>Z74/SQRT(Z75)</f>
        <v>1.3333333333333334E-4</v>
      </c>
      <c r="AD76">
        <v>0</v>
      </c>
    </row>
    <row r="77" spans="13:40">
      <c r="M77" t="s">
        <v>8</v>
      </c>
      <c r="N77" t="s">
        <v>16</v>
      </c>
      <c r="O77">
        <v>105</v>
      </c>
      <c r="P77" t="s">
        <v>46</v>
      </c>
      <c r="Q77" t="s">
        <v>47</v>
      </c>
      <c r="R77">
        <v>281</v>
      </c>
      <c r="S77" t="s">
        <v>12</v>
      </c>
      <c r="T77" t="s">
        <v>13</v>
      </c>
      <c r="U77">
        <v>0</v>
      </c>
      <c r="V77">
        <v>0</v>
      </c>
      <c r="W77">
        <f t="shared" si="1"/>
        <v>0</v>
      </c>
      <c r="AD77">
        <v>0</v>
      </c>
    </row>
    <row r="78" spans="13:40">
      <c r="M78" t="s">
        <v>8</v>
      </c>
      <c r="N78" t="s">
        <v>17</v>
      </c>
      <c r="O78">
        <v>105</v>
      </c>
      <c r="P78" t="s">
        <v>46</v>
      </c>
      <c r="Q78" t="s">
        <v>47</v>
      </c>
      <c r="R78">
        <v>281</v>
      </c>
      <c r="S78" t="s">
        <v>12</v>
      </c>
      <c r="T78" t="s">
        <v>13</v>
      </c>
      <c r="U78">
        <v>0</v>
      </c>
      <c r="V78">
        <v>0</v>
      </c>
      <c r="W78">
        <f t="shared" si="1"/>
        <v>0</v>
      </c>
      <c r="AD78">
        <v>0</v>
      </c>
    </row>
    <row r="79" spans="13:40">
      <c r="M79" t="s">
        <v>8</v>
      </c>
      <c r="N79" t="s">
        <v>18</v>
      </c>
      <c r="O79">
        <v>105</v>
      </c>
      <c r="P79" t="s">
        <v>46</v>
      </c>
      <c r="Q79" t="s">
        <v>47</v>
      </c>
      <c r="R79">
        <v>281</v>
      </c>
      <c r="S79" t="s">
        <v>12</v>
      </c>
      <c r="T79" t="s">
        <v>13</v>
      </c>
      <c r="U79">
        <v>-1E-3</v>
      </c>
      <c r="V79">
        <v>0</v>
      </c>
      <c r="W79">
        <f t="shared" si="1"/>
        <v>-1E-3</v>
      </c>
      <c r="AD79">
        <v>-1E-3</v>
      </c>
    </row>
    <row r="80" spans="13:40">
      <c r="M80" t="s">
        <v>8</v>
      </c>
      <c r="N80" t="s">
        <v>19</v>
      </c>
      <c r="O80">
        <v>105</v>
      </c>
      <c r="P80" t="s">
        <v>46</v>
      </c>
      <c r="Q80" t="s">
        <v>47</v>
      </c>
      <c r="R80">
        <v>281</v>
      </c>
      <c r="S80" t="s">
        <v>12</v>
      </c>
      <c r="T80" t="s">
        <v>13</v>
      </c>
      <c r="U80">
        <v>-1E-3</v>
      </c>
      <c r="V80">
        <v>0</v>
      </c>
      <c r="W80">
        <f t="shared" si="1"/>
        <v>-1E-3</v>
      </c>
      <c r="AD80">
        <v>-1E-3</v>
      </c>
    </row>
    <row r="81" spans="13:40">
      <c r="M81" t="s">
        <v>8</v>
      </c>
      <c r="N81" t="s">
        <v>20</v>
      </c>
      <c r="O81">
        <v>105</v>
      </c>
      <c r="P81" t="s">
        <v>46</v>
      </c>
      <c r="Q81" t="s">
        <v>47</v>
      </c>
      <c r="R81">
        <v>281</v>
      </c>
      <c r="S81" t="s">
        <v>12</v>
      </c>
      <c r="T81" t="s">
        <v>13</v>
      </c>
      <c r="U81">
        <v>0</v>
      </c>
      <c r="V81">
        <v>0</v>
      </c>
      <c r="W81">
        <f t="shared" si="1"/>
        <v>0</v>
      </c>
      <c r="AD81">
        <v>0</v>
      </c>
    </row>
    <row r="82" spans="13:40">
      <c r="M82" t="s">
        <v>8</v>
      </c>
      <c r="N82" t="s">
        <v>21</v>
      </c>
      <c r="O82">
        <v>105</v>
      </c>
      <c r="P82" t="s">
        <v>46</v>
      </c>
      <c r="Q82" t="s">
        <v>47</v>
      </c>
      <c r="R82">
        <v>281</v>
      </c>
      <c r="S82" t="s">
        <v>12</v>
      </c>
      <c r="T82" t="s">
        <v>13</v>
      </c>
      <c r="U82">
        <v>0</v>
      </c>
      <c r="V82">
        <v>0</v>
      </c>
      <c r="W82">
        <f t="shared" si="1"/>
        <v>0</v>
      </c>
      <c r="AD82">
        <v>0</v>
      </c>
    </row>
    <row r="83" spans="13:40">
      <c r="M83" t="s">
        <v>8</v>
      </c>
      <c r="N83" t="s">
        <v>22</v>
      </c>
      <c r="O83">
        <v>105</v>
      </c>
      <c r="P83" t="s">
        <v>46</v>
      </c>
      <c r="Q83" t="s">
        <v>47</v>
      </c>
      <c r="R83">
        <v>281</v>
      </c>
      <c r="S83" t="s">
        <v>12</v>
      </c>
      <c r="T83" t="s">
        <v>13</v>
      </c>
      <c r="U83">
        <v>0</v>
      </c>
      <c r="V83">
        <v>0</v>
      </c>
      <c r="W83">
        <f t="shared" si="1"/>
        <v>0</v>
      </c>
      <c r="Y83" t="s">
        <v>4</v>
      </c>
      <c r="Z83">
        <f>AVERAGE(W84:W93)</f>
        <v>-2.8090000000000002</v>
      </c>
      <c r="AD83">
        <v>0</v>
      </c>
    </row>
    <row r="84" spans="13:40">
      <c r="M84" t="s">
        <v>8</v>
      </c>
      <c r="N84" t="s">
        <v>9</v>
      </c>
      <c r="O84">
        <v>106</v>
      </c>
      <c r="P84" t="s">
        <v>48</v>
      </c>
      <c r="Q84" t="s">
        <v>37</v>
      </c>
      <c r="R84">
        <v>281</v>
      </c>
      <c r="S84" t="s">
        <v>12</v>
      </c>
      <c r="T84" t="s">
        <v>13</v>
      </c>
      <c r="U84">
        <v>-3.008</v>
      </c>
      <c r="V84">
        <v>0.33700000000000002</v>
      </c>
      <c r="W84">
        <f t="shared" si="1"/>
        <v>-2.6709999999999998</v>
      </c>
      <c r="Y84" t="s">
        <v>5</v>
      </c>
      <c r="Z84">
        <f>STDEV(W84:W93)</f>
        <v>0.13845095401139965</v>
      </c>
      <c r="AC84">
        <v>-2.6709999999999998</v>
      </c>
      <c r="AE84">
        <v>-2.6709999999999998</v>
      </c>
      <c r="AF84">
        <v>-2.6559999999999997</v>
      </c>
      <c r="AG84">
        <v>-2.637</v>
      </c>
      <c r="AH84">
        <v>-2.9220000000000002</v>
      </c>
      <c r="AI84">
        <v>-2.94</v>
      </c>
      <c r="AJ84">
        <v>-2.992</v>
      </c>
      <c r="AK84">
        <v>-2.9560000000000004</v>
      </c>
      <c r="AL84">
        <v>-2.7909999999999999</v>
      </c>
      <c r="AM84">
        <v>-2.6890000000000001</v>
      </c>
      <c r="AN84">
        <v>-2.8359999999999999</v>
      </c>
    </row>
    <row r="85" spans="13:40">
      <c r="M85" t="s">
        <v>8</v>
      </c>
      <c r="N85" t="s">
        <v>14</v>
      </c>
      <c r="O85">
        <v>106</v>
      </c>
      <c r="P85" t="s">
        <v>48</v>
      </c>
      <c r="Q85" t="s">
        <v>37</v>
      </c>
      <c r="R85">
        <v>281</v>
      </c>
      <c r="S85" t="s">
        <v>12</v>
      </c>
      <c r="T85" t="s">
        <v>13</v>
      </c>
      <c r="U85">
        <v>-3.0419999999999998</v>
      </c>
      <c r="V85">
        <v>0.38600000000000001</v>
      </c>
      <c r="W85">
        <f t="shared" si="1"/>
        <v>-2.6559999999999997</v>
      </c>
      <c r="Y85" t="s">
        <v>6</v>
      </c>
      <c r="Z85">
        <f>COUNT(W84:W93)</f>
        <v>10</v>
      </c>
      <c r="AC85">
        <v>-2.6559999999999997</v>
      </c>
    </row>
    <row r="86" spans="13:40">
      <c r="M86" t="s">
        <v>8</v>
      </c>
      <c r="N86" t="s">
        <v>15</v>
      </c>
      <c r="O86">
        <v>106</v>
      </c>
      <c r="P86" t="s">
        <v>48</v>
      </c>
      <c r="Q86" t="s">
        <v>37</v>
      </c>
      <c r="R86">
        <v>281</v>
      </c>
      <c r="S86" t="s">
        <v>12</v>
      </c>
      <c r="T86" t="s">
        <v>13</v>
      </c>
      <c r="U86">
        <v>-3.1280000000000001</v>
      </c>
      <c r="V86">
        <v>0.49099999999999999</v>
      </c>
      <c r="W86">
        <f t="shared" si="1"/>
        <v>-2.637</v>
      </c>
      <c r="Y86" t="s">
        <v>7</v>
      </c>
      <c r="Z86">
        <f>Z84/SQRT(Z85)</f>
        <v>4.3782035889924874E-2</v>
      </c>
      <c r="AC86">
        <v>-2.637</v>
      </c>
    </row>
    <row r="87" spans="13:40">
      <c r="M87" t="s">
        <v>8</v>
      </c>
      <c r="N87" t="s">
        <v>16</v>
      </c>
      <c r="O87">
        <v>106</v>
      </c>
      <c r="P87" t="s">
        <v>48</v>
      </c>
      <c r="Q87" t="s">
        <v>37</v>
      </c>
      <c r="R87">
        <v>281</v>
      </c>
      <c r="S87" t="s">
        <v>12</v>
      </c>
      <c r="T87" t="s">
        <v>13</v>
      </c>
      <c r="U87">
        <v>-3.258</v>
      </c>
      <c r="V87">
        <v>0.33600000000000002</v>
      </c>
      <c r="W87">
        <f t="shared" si="1"/>
        <v>-2.9220000000000002</v>
      </c>
      <c r="AC87">
        <v>-2.9220000000000002</v>
      </c>
    </row>
    <row r="88" spans="13:40">
      <c r="M88" t="s">
        <v>8</v>
      </c>
      <c r="N88" t="s">
        <v>17</v>
      </c>
      <c r="O88">
        <v>106</v>
      </c>
      <c r="P88" t="s">
        <v>48</v>
      </c>
      <c r="Q88" t="s">
        <v>37</v>
      </c>
      <c r="R88">
        <v>281</v>
      </c>
      <c r="S88" t="s">
        <v>12</v>
      </c>
      <c r="T88" t="s">
        <v>13</v>
      </c>
      <c r="U88">
        <v>-3.2669999999999999</v>
      </c>
      <c r="V88">
        <v>0.32700000000000001</v>
      </c>
      <c r="W88">
        <f t="shared" si="1"/>
        <v>-2.94</v>
      </c>
      <c r="AC88">
        <v>-2.94</v>
      </c>
    </row>
    <row r="89" spans="13:40">
      <c r="M89" t="s">
        <v>8</v>
      </c>
      <c r="N89" t="s">
        <v>18</v>
      </c>
      <c r="O89">
        <v>106</v>
      </c>
      <c r="P89" t="s">
        <v>48</v>
      </c>
      <c r="Q89" t="s">
        <v>37</v>
      </c>
      <c r="R89">
        <v>281</v>
      </c>
      <c r="S89" t="s">
        <v>12</v>
      </c>
      <c r="T89" t="s">
        <v>13</v>
      </c>
      <c r="U89">
        <v>-3.3290000000000002</v>
      </c>
      <c r="V89">
        <v>0.33700000000000002</v>
      </c>
      <c r="W89">
        <f t="shared" si="1"/>
        <v>-2.992</v>
      </c>
      <c r="AC89">
        <v>-2.992</v>
      </c>
    </row>
    <row r="90" spans="13:40">
      <c r="M90" t="s">
        <v>8</v>
      </c>
      <c r="N90" t="s">
        <v>19</v>
      </c>
      <c r="O90">
        <v>106</v>
      </c>
      <c r="P90" t="s">
        <v>48</v>
      </c>
      <c r="Q90" t="s">
        <v>37</v>
      </c>
      <c r="R90">
        <v>281</v>
      </c>
      <c r="S90" t="s">
        <v>12</v>
      </c>
      <c r="T90" t="s">
        <v>13</v>
      </c>
      <c r="U90">
        <v>-3.3170000000000002</v>
      </c>
      <c r="V90">
        <v>0.36099999999999999</v>
      </c>
      <c r="W90">
        <f t="shared" si="1"/>
        <v>-2.9560000000000004</v>
      </c>
      <c r="AC90">
        <v>-2.9560000000000004</v>
      </c>
    </row>
    <row r="91" spans="13:40">
      <c r="M91" t="s">
        <v>8</v>
      </c>
      <c r="N91" t="s">
        <v>20</v>
      </c>
      <c r="O91">
        <v>106</v>
      </c>
      <c r="P91" t="s">
        <v>48</v>
      </c>
      <c r="Q91" t="s">
        <v>37</v>
      </c>
      <c r="R91">
        <v>281</v>
      </c>
      <c r="S91" t="s">
        <v>12</v>
      </c>
      <c r="T91" t="s">
        <v>13</v>
      </c>
      <c r="U91">
        <v>-3.1469999999999998</v>
      </c>
      <c r="V91">
        <v>0.35599999999999998</v>
      </c>
      <c r="W91">
        <f t="shared" si="1"/>
        <v>-2.7909999999999999</v>
      </c>
      <c r="AC91">
        <v>-2.7909999999999999</v>
      </c>
    </row>
    <row r="92" spans="13:40">
      <c r="M92" t="s">
        <v>8</v>
      </c>
      <c r="N92" t="s">
        <v>21</v>
      </c>
      <c r="O92">
        <v>106</v>
      </c>
      <c r="P92" t="s">
        <v>48</v>
      </c>
      <c r="Q92" t="s">
        <v>37</v>
      </c>
      <c r="R92">
        <v>281</v>
      </c>
      <c r="S92" t="s">
        <v>12</v>
      </c>
      <c r="T92" t="s">
        <v>13</v>
      </c>
      <c r="U92">
        <v>-3.1859999999999999</v>
      </c>
      <c r="V92">
        <v>0.497</v>
      </c>
      <c r="W92">
        <f t="shared" si="1"/>
        <v>-2.6890000000000001</v>
      </c>
      <c r="AC92">
        <v>-2.6890000000000001</v>
      </c>
    </row>
    <row r="93" spans="13:40">
      <c r="M93" t="s">
        <v>8</v>
      </c>
      <c r="N93" t="s">
        <v>22</v>
      </c>
      <c r="O93">
        <v>106</v>
      </c>
      <c r="P93" t="s">
        <v>48</v>
      </c>
      <c r="Q93" t="s">
        <v>37</v>
      </c>
      <c r="R93">
        <v>281</v>
      </c>
      <c r="S93" t="s">
        <v>12</v>
      </c>
      <c r="T93" t="s">
        <v>13</v>
      </c>
      <c r="U93">
        <v>-3.1869999999999998</v>
      </c>
      <c r="V93">
        <v>0.35099999999999998</v>
      </c>
      <c r="W93">
        <f t="shared" si="1"/>
        <v>-2.8359999999999999</v>
      </c>
      <c r="Y93" t="s">
        <v>4</v>
      </c>
      <c r="Z93">
        <f>AVERAGE(W94:W103)</f>
        <v>-2.6700000000000002E-2</v>
      </c>
      <c r="AC93">
        <v>-2.8359999999999999</v>
      </c>
    </row>
    <row r="94" spans="13:40">
      <c r="M94" t="s">
        <v>8</v>
      </c>
      <c r="N94" t="s">
        <v>9</v>
      </c>
      <c r="O94">
        <v>107</v>
      </c>
      <c r="P94" t="s">
        <v>49</v>
      </c>
      <c r="Q94" t="s">
        <v>50</v>
      </c>
      <c r="R94">
        <v>281</v>
      </c>
      <c r="S94" t="s">
        <v>12</v>
      </c>
      <c r="T94" t="s">
        <v>13</v>
      </c>
      <c r="U94">
        <v>-1.6E-2</v>
      </c>
      <c r="V94">
        <v>0</v>
      </c>
      <c r="W94">
        <f t="shared" si="1"/>
        <v>-1.6E-2</v>
      </c>
      <c r="Y94" t="s">
        <v>5</v>
      </c>
      <c r="Z94">
        <f>STDEV(W94:W103)</f>
        <v>1.8451437763913017E-2</v>
      </c>
      <c r="AD94">
        <v>-1.6E-2</v>
      </c>
      <c r="AE94">
        <v>-1.6E-2</v>
      </c>
      <c r="AF94">
        <v>-1.2999999999999999E-2</v>
      </c>
      <c r="AG94">
        <v>-1.7000000000000001E-2</v>
      </c>
      <c r="AH94">
        <v>-3.6999999999999998E-2</v>
      </c>
      <c r="AI94">
        <v>-4.5999999999999999E-2</v>
      </c>
      <c r="AJ94">
        <v>-5.1999999999999998E-2</v>
      </c>
      <c r="AK94">
        <v>-5.3999999999999999E-2</v>
      </c>
      <c r="AL94">
        <v>-1.4999999999999999E-2</v>
      </c>
      <c r="AM94">
        <v>-7.0000000000000001E-3</v>
      </c>
      <c r="AN94">
        <v>-0.01</v>
      </c>
    </row>
    <row r="95" spans="13:40">
      <c r="M95" t="s">
        <v>8</v>
      </c>
      <c r="N95" t="s">
        <v>14</v>
      </c>
      <c r="O95">
        <v>107</v>
      </c>
      <c r="P95" t="s">
        <v>49</v>
      </c>
      <c r="Q95" t="s">
        <v>50</v>
      </c>
      <c r="R95">
        <v>281</v>
      </c>
      <c r="S95" t="s">
        <v>12</v>
      </c>
      <c r="T95" t="s">
        <v>13</v>
      </c>
      <c r="U95">
        <v>-1.2999999999999999E-2</v>
      </c>
      <c r="V95">
        <v>0</v>
      </c>
      <c r="W95">
        <f t="shared" si="1"/>
        <v>-1.2999999999999999E-2</v>
      </c>
      <c r="Y95" t="s">
        <v>6</v>
      </c>
      <c r="Z95">
        <f>COUNT(W94:W103)</f>
        <v>10</v>
      </c>
      <c r="AD95">
        <v>-1.2999999999999999E-2</v>
      </c>
    </row>
    <row r="96" spans="13:40">
      <c r="M96" t="s">
        <v>8</v>
      </c>
      <c r="N96" t="s">
        <v>15</v>
      </c>
      <c r="O96">
        <v>107</v>
      </c>
      <c r="P96" t="s">
        <v>49</v>
      </c>
      <c r="Q96" t="s">
        <v>50</v>
      </c>
      <c r="R96">
        <v>281</v>
      </c>
      <c r="S96" t="s">
        <v>12</v>
      </c>
      <c r="T96" t="s">
        <v>13</v>
      </c>
      <c r="U96">
        <v>-1.7000000000000001E-2</v>
      </c>
      <c r="V96">
        <v>0</v>
      </c>
      <c r="W96">
        <f t="shared" si="1"/>
        <v>-1.7000000000000001E-2</v>
      </c>
      <c r="Y96" t="s">
        <v>7</v>
      </c>
      <c r="Z96">
        <f>Z94/SQRT(Z95)</f>
        <v>5.8348569438809329E-3</v>
      </c>
      <c r="AD96">
        <v>-1.7000000000000001E-2</v>
      </c>
    </row>
    <row r="97" spans="13:40">
      <c r="M97" t="s">
        <v>8</v>
      </c>
      <c r="N97" t="s">
        <v>16</v>
      </c>
      <c r="O97">
        <v>107</v>
      </c>
      <c r="P97" t="s">
        <v>49</v>
      </c>
      <c r="Q97" t="s">
        <v>50</v>
      </c>
      <c r="R97">
        <v>281</v>
      </c>
      <c r="S97" t="s">
        <v>12</v>
      </c>
      <c r="T97" t="s">
        <v>13</v>
      </c>
      <c r="U97">
        <v>-3.6999999999999998E-2</v>
      </c>
      <c r="V97">
        <v>0</v>
      </c>
      <c r="W97">
        <f t="shared" si="1"/>
        <v>-3.6999999999999998E-2</v>
      </c>
      <c r="AD97">
        <v>-3.6999999999999998E-2</v>
      </c>
    </row>
    <row r="98" spans="13:40">
      <c r="M98" t="s">
        <v>8</v>
      </c>
      <c r="N98" t="s">
        <v>17</v>
      </c>
      <c r="O98">
        <v>107</v>
      </c>
      <c r="P98" t="s">
        <v>49</v>
      </c>
      <c r="Q98" t="s">
        <v>50</v>
      </c>
      <c r="R98">
        <v>281</v>
      </c>
      <c r="S98" t="s">
        <v>12</v>
      </c>
      <c r="T98" t="s">
        <v>13</v>
      </c>
      <c r="U98">
        <v>-4.5999999999999999E-2</v>
      </c>
      <c r="V98">
        <v>0</v>
      </c>
      <c r="W98">
        <f t="shared" si="1"/>
        <v>-4.5999999999999999E-2</v>
      </c>
      <c r="AD98">
        <v>-4.5999999999999999E-2</v>
      </c>
    </row>
    <row r="99" spans="13:40">
      <c r="M99" t="s">
        <v>8</v>
      </c>
      <c r="N99" t="s">
        <v>18</v>
      </c>
      <c r="O99">
        <v>107</v>
      </c>
      <c r="P99" t="s">
        <v>49</v>
      </c>
      <c r="Q99" t="s">
        <v>50</v>
      </c>
      <c r="R99">
        <v>281</v>
      </c>
      <c r="S99" t="s">
        <v>12</v>
      </c>
      <c r="T99" t="s">
        <v>13</v>
      </c>
      <c r="U99">
        <v>-5.1999999999999998E-2</v>
      </c>
      <c r="V99">
        <v>0</v>
      </c>
      <c r="W99">
        <f t="shared" si="1"/>
        <v>-5.1999999999999998E-2</v>
      </c>
      <c r="AD99">
        <v>-5.1999999999999998E-2</v>
      </c>
    </row>
    <row r="100" spans="13:40">
      <c r="M100" t="s">
        <v>8</v>
      </c>
      <c r="N100" t="s">
        <v>19</v>
      </c>
      <c r="O100">
        <v>107</v>
      </c>
      <c r="P100" t="s">
        <v>49</v>
      </c>
      <c r="Q100" t="s">
        <v>50</v>
      </c>
      <c r="R100">
        <v>281</v>
      </c>
      <c r="S100" t="s">
        <v>12</v>
      </c>
      <c r="T100" t="s">
        <v>13</v>
      </c>
      <c r="U100">
        <v>-5.3999999999999999E-2</v>
      </c>
      <c r="V100">
        <v>0</v>
      </c>
      <c r="W100">
        <f t="shared" si="1"/>
        <v>-5.3999999999999999E-2</v>
      </c>
      <c r="AD100">
        <v>-5.3999999999999999E-2</v>
      </c>
    </row>
    <row r="101" spans="13:40">
      <c r="M101" t="s">
        <v>8</v>
      </c>
      <c r="N101" t="s">
        <v>20</v>
      </c>
      <c r="O101">
        <v>107</v>
      </c>
      <c r="P101" t="s">
        <v>49</v>
      </c>
      <c r="Q101" t="s">
        <v>50</v>
      </c>
      <c r="R101">
        <v>281</v>
      </c>
      <c r="S101" t="s">
        <v>12</v>
      </c>
      <c r="T101" t="s">
        <v>13</v>
      </c>
      <c r="U101">
        <v>-1.4999999999999999E-2</v>
      </c>
      <c r="V101">
        <v>0</v>
      </c>
      <c r="W101">
        <f t="shared" si="1"/>
        <v>-1.4999999999999999E-2</v>
      </c>
      <c r="AD101">
        <v>-1.4999999999999999E-2</v>
      </c>
    </row>
    <row r="102" spans="13:40">
      <c r="M102" t="s">
        <v>8</v>
      </c>
      <c r="N102" t="s">
        <v>21</v>
      </c>
      <c r="O102">
        <v>107</v>
      </c>
      <c r="P102" t="s">
        <v>49</v>
      </c>
      <c r="Q102" t="s">
        <v>50</v>
      </c>
      <c r="R102">
        <v>281</v>
      </c>
      <c r="S102" t="s">
        <v>12</v>
      </c>
      <c r="T102" t="s">
        <v>13</v>
      </c>
      <c r="U102">
        <v>-7.0000000000000001E-3</v>
      </c>
      <c r="V102">
        <v>0</v>
      </c>
      <c r="W102">
        <f t="shared" si="1"/>
        <v>-7.0000000000000001E-3</v>
      </c>
      <c r="AD102">
        <v>-7.0000000000000001E-3</v>
      </c>
    </row>
    <row r="103" spans="13:40">
      <c r="M103" t="s">
        <v>8</v>
      </c>
      <c r="N103" t="s">
        <v>22</v>
      </c>
      <c r="O103">
        <v>107</v>
      </c>
      <c r="P103" t="s">
        <v>49</v>
      </c>
      <c r="Q103" t="s">
        <v>50</v>
      </c>
      <c r="R103">
        <v>281</v>
      </c>
      <c r="S103" t="s">
        <v>12</v>
      </c>
      <c r="T103" t="s">
        <v>13</v>
      </c>
      <c r="U103">
        <v>-0.01</v>
      </c>
      <c r="V103">
        <v>0</v>
      </c>
      <c r="W103">
        <f t="shared" si="1"/>
        <v>-0.01</v>
      </c>
      <c r="Y103" t="s">
        <v>4</v>
      </c>
      <c r="Z103">
        <f>AVERAGE(W104:W113)</f>
        <v>-1.9895</v>
      </c>
      <c r="AD103">
        <v>-0.01</v>
      </c>
    </row>
    <row r="104" spans="13:40">
      <c r="M104" t="s">
        <v>8</v>
      </c>
      <c r="N104" t="s">
        <v>9</v>
      </c>
      <c r="O104">
        <v>109</v>
      </c>
      <c r="P104" t="s">
        <v>10</v>
      </c>
      <c r="Q104" t="s">
        <v>11</v>
      </c>
      <c r="R104">
        <v>281</v>
      </c>
      <c r="S104" t="s">
        <v>12</v>
      </c>
      <c r="T104" t="s">
        <v>13</v>
      </c>
      <c r="U104">
        <v>-2.464</v>
      </c>
      <c r="V104">
        <v>0.51</v>
      </c>
      <c r="W104">
        <f t="shared" si="1"/>
        <v>-1.954</v>
      </c>
      <c r="Y104" t="s">
        <v>5</v>
      </c>
      <c r="Z104">
        <f>STDEV(W104:W113)</f>
        <v>6.9879658461290975E-2</v>
      </c>
      <c r="AC104">
        <v>-1.954</v>
      </c>
      <c r="AE104">
        <v>-1.954</v>
      </c>
      <c r="AF104">
        <v>-2.0870000000000002</v>
      </c>
      <c r="AG104">
        <v>-2.032</v>
      </c>
      <c r="AH104">
        <v>-1.96</v>
      </c>
      <c r="AI104">
        <v>-1.905</v>
      </c>
      <c r="AJ104">
        <v>-1.9019999999999999</v>
      </c>
      <c r="AK104">
        <v>-1.9220000000000002</v>
      </c>
      <c r="AL104">
        <v>-2.0099999999999998</v>
      </c>
      <c r="AM104">
        <v>-2.048</v>
      </c>
      <c r="AN104">
        <v>-2.0750000000000002</v>
      </c>
    </row>
    <row r="105" spans="13:40">
      <c r="M105" t="s">
        <v>8</v>
      </c>
      <c r="N105" t="s">
        <v>14</v>
      </c>
      <c r="O105">
        <v>109</v>
      </c>
      <c r="P105" t="s">
        <v>10</v>
      </c>
      <c r="Q105" t="s">
        <v>11</v>
      </c>
      <c r="R105">
        <v>281</v>
      </c>
      <c r="S105" t="s">
        <v>12</v>
      </c>
      <c r="T105" t="s">
        <v>13</v>
      </c>
      <c r="U105">
        <v>-2.504</v>
      </c>
      <c r="V105">
        <v>0.41699999999999998</v>
      </c>
      <c r="W105">
        <f t="shared" si="1"/>
        <v>-2.0870000000000002</v>
      </c>
      <c r="Y105" t="s">
        <v>6</v>
      </c>
      <c r="Z105">
        <f>COUNT(W104:W113)</f>
        <v>10</v>
      </c>
      <c r="AC105">
        <v>-2.0870000000000002</v>
      </c>
    </row>
    <row r="106" spans="13:40">
      <c r="M106" t="s">
        <v>8</v>
      </c>
      <c r="N106" t="s">
        <v>15</v>
      </c>
      <c r="O106">
        <v>109</v>
      </c>
      <c r="P106" t="s">
        <v>10</v>
      </c>
      <c r="Q106" t="s">
        <v>11</v>
      </c>
      <c r="R106">
        <v>281</v>
      </c>
      <c r="S106" t="s">
        <v>12</v>
      </c>
      <c r="T106" t="s">
        <v>13</v>
      </c>
      <c r="U106">
        <v>-2.4620000000000002</v>
      </c>
      <c r="V106">
        <v>0.43</v>
      </c>
      <c r="W106">
        <f t="shared" si="1"/>
        <v>-2.032</v>
      </c>
      <c r="Y106" t="s">
        <v>7</v>
      </c>
      <c r="Z106">
        <f>Z104/SQRT(Z105)</f>
        <v>2.209788828523367E-2</v>
      </c>
      <c r="AC106">
        <v>-2.032</v>
      </c>
    </row>
    <row r="107" spans="13:40">
      <c r="M107" t="s">
        <v>8</v>
      </c>
      <c r="N107" t="s">
        <v>16</v>
      </c>
      <c r="O107">
        <v>109</v>
      </c>
      <c r="P107" t="s">
        <v>10</v>
      </c>
      <c r="Q107" t="s">
        <v>11</v>
      </c>
      <c r="R107">
        <v>281</v>
      </c>
      <c r="S107" t="s">
        <v>12</v>
      </c>
      <c r="T107" t="s">
        <v>13</v>
      </c>
      <c r="U107">
        <v>-2.4809999999999999</v>
      </c>
      <c r="V107">
        <v>0.52100000000000002</v>
      </c>
      <c r="W107">
        <f t="shared" si="1"/>
        <v>-1.96</v>
      </c>
      <c r="AC107">
        <v>-1.96</v>
      </c>
    </row>
    <row r="108" spans="13:40">
      <c r="M108" t="s">
        <v>8</v>
      </c>
      <c r="N108" t="s">
        <v>17</v>
      </c>
      <c r="O108">
        <v>109</v>
      </c>
      <c r="P108" t="s">
        <v>10</v>
      </c>
      <c r="Q108" t="s">
        <v>11</v>
      </c>
      <c r="R108">
        <v>281</v>
      </c>
      <c r="S108" t="s">
        <v>12</v>
      </c>
      <c r="T108" t="s">
        <v>13</v>
      </c>
      <c r="U108">
        <v>-2.512</v>
      </c>
      <c r="V108">
        <v>0.60699999999999998</v>
      </c>
      <c r="W108">
        <f t="shared" si="1"/>
        <v>-1.905</v>
      </c>
      <c r="AC108">
        <v>-1.905</v>
      </c>
    </row>
    <row r="109" spans="13:40">
      <c r="M109" t="s">
        <v>8</v>
      </c>
      <c r="N109" t="s">
        <v>18</v>
      </c>
      <c r="O109">
        <v>109</v>
      </c>
      <c r="P109" t="s">
        <v>10</v>
      </c>
      <c r="Q109" t="s">
        <v>11</v>
      </c>
      <c r="R109">
        <v>281</v>
      </c>
      <c r="S109" t="s">
        <v>12</v>
      </c>
      <c r="T109" t="s">
        <v>13</v>
      </c>
      <c r="U109">
        <v>-2.4809999999999999</v>
      </c>
      <c r="V109">
        <v>0.57899999999999996</v>
      </c>
      <c r="W109">
        <f t="shared" si="1"/>
        <v>-1.9019999999999999</v>
      </c>
      <c r="AC109">
        <v>-1.9019999999999999</v>
      </c>
    </row>
    <row r="110" spans="13:40">
      <c r="M110" t="s">
        <v>8</v>
      </c>
      <c r="N110" t="s">
        <v>19</v>
      </c>
      <c r="O110">
        <v>109</v>
      </c>
      <c r="P110" t="s">
        <v>10</v>
      </c>
      <c r="Q110" t="s">
        <v>11</v>
      </c>
      <c r="R110">
        <v>281</v>
      </c>
      <c r="S110" t="s">
        <v>12</v>
      </c>
      <c r="T110" t="s">
        <v>13</v>
      </c>
      <c r="U110">
        <v>-2.4390000000000001</v>
      </c>
      <c r="V110">
        <v>0.51700000000000002</v>
      </c>
      <c r="W110">
        <f t="shared" si="1"/>
        <v>-1.9220000000000002</v>
      </c>
      <c r="AC110">
        <v>-1.9220000000000002</v>
      </c>
    </row>
    <row r="111" spans="13:40">
      <c r="M111" t="s">
        <v>8</v>
      </c>
      <c r="N111" t="s">
        <v>20</v>
      </c>
      <c r="O111">
        <v>109</v>
      </c>
      <c r="P111" t="s">
        <v>10</v>
      </c>
      <c r="Q111" t="s">
        <v>11</v>
      </c>
      <c r="R111">
        <v>281</v>
      </c>
      <c r="S111" t="s">
        <v>12</v>
      </c>
      <c r="T111" t="s">
        <v>13</v>
      </c>
      <c r="U111">
        <v>-2.516</v>
      </c>
      <c r="V111">
        <v>0.50600000000000001</v>
      </c>
      <c r="W111">
        <f t="shared" si="1"/>
        <v>-2.0099999999999998</v>
      </c>
      <c r="AC111">
        <v>-2.0099999999999998</v>
      </c>
    </row>
    <row r="112" spans="13:40">
      <c r="M112" t="s">
        <v>8</v>
      </c>
      <c r="N112" t="s">
        <v>21</v>
      </c>
      <c r="O112">
        <v>109</v>
      </c>
      <c r="P112" t="s">
        <v>10</v>
      </c>
      <c r="Q112" t="s">
        <v>11</v>
      </c>
      <c r="R112">
        <v>281</v>
      </c>
      <c r="S112" t="s">
        <v>12</v>
      </c>
      <c r="T112" t="s">
        <v>13</v>
      </c>
      <c r="U112">
        <v>-2.448</v>
      </c>
      <c r="V112">
        <v>0.4</v>
      </c>
      <c r="W112">
        <f t="shared" si="1"/>
        <v>-2.048</v>
      </c>
      <c r="AC112">
        <v>-2.048</v>
      </c>
    </row>
    <row r="113" spans="13:41">
      <c r="M113" t="s">
        <v>8</v>
      </c>
      <c r="N113" t="s">
        <v>22</v>
      </c>
      <c r="O113">
        <v>109</v>
      </c>
      <c r="P113" t="s">
        <v>10</v>
      </c>
      <c r="Q113" t="s">
        <v>11</v>
      </c>
      <c r="R113">
        <v>281</v>
      </c>
      <c r="S113" t="s">
        <v>12</v>
      </c>
      <c r="T113" t="s">
        <v>13</v>
      </c>
      <c r="U113">
        <v>-2.508</v>
      </c>
      <c r="V113">
        <v>0.433</v>
      </c>
      <c r="W113">
        <f t="shared" si="1"/>
        <v>-2.0750000000000002</v>
      </c>
      <c r="Y113" t="s">
        <v>4</v>
      </c>
      <c r="Z113">
        <f>AVERAGE(W114:W123)</f>
        <v>-0.68740000000000001</v>
      </c>
      <c r="AC113">
        <v>-2.0750000000000002</v>
      </c>
    </row>
    <row r="114" spans="13:41">
      <c r="M114" t="s">
        <v>8</v>
      </c>
      <c r="N114" t="s">
        <v>9</v>
      </c>
      <c r="O114">
        <v>110</v>
      </c>
      <c r="P114" t="s">
        <v>51</v>
      </c>
      <c r="Q114" t="s">
        <v>39</v>
      </c>
      <c r="R114">
        <v>281</v>
      </c>
      <c r="S114" t="s">
        <v>12</v>
      </c>
      <c r="T114" t="s">
        <v>13</v>
      </c>
      <c r="U114">
        <v>-1.0289999999999999</v>
      </c>
      <c r="V114">
        <v>0.32900000000000001</v>
      </c>
      <c r="W114">
        <f t="shared" si="1"/>
        <v>-0.7</v>
      </c>
      <c r="Y114" t="s">
        <v>5</v>
      </c>
      <c r="Z114">
        <f>STDEV(W114:W123)</f>
        <v>3.961537299808976E-2</v>
      </c>
      <c r="AD114">
        <v>-0.7</v>
      </c>
      <c r="AE114">
        <v>-0.7</v>
      </c>
      <c r="AF114">
        <v>-0.7320000000000001</v>
      </c>
      <c r="AG114">
        <v>-0.60099999999999998</v>
      </c>
      <c r="AH114">
        <v>-0.70499999999999996</v>
      </c>
      <c r="AI114">
        <v>-0.69799999999999995</v>
      </c>
      <c r="AJ114">
        <v>-0.71799999999999997</v>
      </c>
      <c r="AK114">
        <v>-0.72599999999999998</v>
      </c>
      <c r="AL114">
        <v>-0.65699999999999992</v>
      </c>
      <c r="AM114">
        <v>-0.67199999999999993</v>
      </c>
      <c r="AN114">
        <v>-0.66499999999999992</v>
      </c>
    </row>
    <row r="115" spans="13:41">
      <c r="M115" t="s">
        <v>8</v>
      </c>
      <c r="N115" t="s">
        <v>14</v>
      </c>
      <c r="O115">
        <v>110</v>
      </c>
      <c r="P115" t="s">
        <v>51</v>
      </c>
      <c r="Q115" t="s">
        <v>39</v>
      </c>
      <c r="R115">
        <v>281</v>
      </c>
      <c r="S115" t="s">
        <v>12</v>
      </c>
      <c r="T115" t="s">
        <v>13</v>
      </c>
      <c r="U115">
        <v>-1.0900000000000001</v>
      </c>
      <c r="V115">
        <v>0.35799999999999998</v>
      </c>
      <c r="W115">
        <f t="shared" si="1"/>
        <v>-0.7320000000000001</v>
      </c>
      <c r="Y115" t="s">
        <v>6</v>
      </c>
      <c r="Z115">
        <f>COUNT(W114:W123)</f>
        <v>10</v>
      </c>
      <c r="AD115">
        <v>-0.7320000000000001</v>
      </c>
    </row>
    <row r="116" spans="13:41">
      <c r="M116" t="s">
        <v>8</v>
      </c>
      <c r="N116" t="s">
        <v>15</v>
      </c>
      <c r="O116">
        <v>110</v>
      </c>
      <c r="P116" t="s">
        <v>51</v>
      </c>
      <c r="Q116" t="s">
        <v>39</v>
      </c>
      <c r="R116">
        <v>281</v>
      </c>
      <c r="S116" t="s">
        <v>12</v>
      </c>
      <c r="T116" t="s">
        <v>13</v>
      </c>
      <c r="U116">
        <v>-1.0269999999999999</v>
      </c>
      <c r="V116">
        <v>0.42599999999999999</v>
      </c>
      <c r="W116">
        <f t="shared" si="1"/>
        <v>-0.60099999999999998</v>
      </c>
      <c r="Y116" t="s">
        <v>7</v>
      </c>
      <c r="Z116">
        <f>Z114/SQRT(Z115)</f>
        <v>1.2527480903109687E-2</v>
      </c>
      <c r="AD116">
        <v>-0.60099999999999998</v>
      </c>
    </row>
    <row r="117" spans="13:41">
      <c r="M117" t="s">
        <v>8</v>
      </c>
      <c r="N117" t="s">
        <v>16</v>
      </c>
      <c r="O117">
        <v>110</v>
      </c>
      <c r="P117" t="s">
        <v>51</v>
      </c>
      <c r="Q117" t="s">
        <v>39</v>
      </c>
      <c r="R117">
        <v>281</v>
      </c>
      <c r="S117" t="s">
        <v>12</v>
      </c>
      <c r="T117" t="s">
        <v>13</v>
      </c>
      <c r="U117">
        <v>-1.093</v>
      </c>
      <c r="V117">
        <v>0.38800000000000001</v>
      </c>
      <c r="W117">
        <f t="shared" si="1"/>
        <v>-0.70499999999999996</v>
      </c>
      <c r="AD117">
        <v>-0.70499999999999996</v>
      </c>
    </row>
    <row r="118" spans="13:41">
      <c r="M118" t="s">
        <v>8</v>
      </c>
      <c r="N118" t="s">
        <v>17</v>
      </c>
      <c r="O118">
        <v>110</v>
      </c>
      <c r="P118" t="s">
        <v>51</v>
      </c>
      <c r="Q118" t="s">
        <v>39</v>
      </c>
      <c r="R118">
        <v>281</v>
      </c>
      <c r="S118" t="s">
        <v>12</v>
      </c>
      <c r="T118" t="s">
        <v>13</v>
      </c>
      <c r="U118">
        <v>-1.099</v>
      </c>
      <c r="V118">
        <v>0.40100000000000002</v>
      </c>
      <c r="W118">
        <f t="shared" si="1"/>
        <v>-0.69799999999999995</v>
      </c>
      <c r="AD118">
        <v>-0.69799999999999995</v>
      </c>
    </row>
    <row r="119" spans="13:41">
      <c r="M119" t="s">
        <v>8</v>
      </c>
      <c r="N119" t="s">
        <v>18</v>
      </c>
      <c r="O119">
        <v>110</v>
      </c>
      <c r="P119" t="s">
        <v>51</v>
      </c>
      <c r="Q119" t="s">
        <v>39</v>
      </c>
      <c r="R119">
        <v>281</v>
      </c>
      <c r="S119" t="s">
        <v>12</v>
      </c>
      <c r="T119" t="s">
        <v>13</v>
      </c>
      <c r="U119">
        <v>-1.1299999999999999</v>
      </c>
      <c r="V119">
        <v>0.41199999999999998</v>
      </c>
      <c r="W119">
        <f t="shared" si="1"/>
        <v>-0.71799999999999997</v>
      </c>
      <c r="AD119">
        <v>-0.71799999999999997</v>
      </c>
    </row>
    <row r="120" spans="13:41">
      <c r="M120" t="s">
        <v>8</v>
      </c>
      <c r="N120" t="s">
        <v>19</v>
      </c>
      <c r="O120">
        <v>110</v>
      </c>
      <c r="P120" t="s">
        <v>51</v>
      </c>
      <c r="Q120" t="s">
        <v>39</v>
      </c>
      <c r="R120">
        <v>281</v>
      </c>
      <c r="S120" t="s">
        <v>12</v>
      </c>
      <c r="T120" t="s">
        <v>13</v>
      </c>
      <c r="U120">
        <v>-1.1379999999999999</v>
      </c>
      <c r="V120">
        <v>0.41199999999999998</v>
      </c>
      <c r="W120">
        <f t="shared" si="1"/>
        <v>-0.72599999999999998</v>
      </c>
      <c r="AD120">
        <v>-0.72599999999999998</v>
      </c>
    </row>
    <row r="121" spans="13:41">
      <c r="M121" t="s">
        <v>8</v>
      </c>
      <c r="N121" t="s">
        <v>20</v>
      </c>
      <c r="O121">
        <v>110</v>
      </c>
      <c r="P121" t="s">
        <v>51</v>
      </c>
      <c r="Q121" t="s">
        <v>39</v>
      </c>
      <c r="R121">
        <v>281</v>
      </c>
      <c r="S121" t="s">
        <v>12</v>
      </c>
      <c r="T121" t="s">
        <v>13</v>
      </c>
      <c r="U121">
        <v>-1.0109999999999999</v>
      </c>
      <c r="V121">
        <v>0.35399999999999998</v>
      </c>
      <c r="W121">
        <f t="shared" si="1"/>
        <v>-0.65699999999999992</v>
      </c>
      <c r="AD121">
        <v>-0.65699999999999992</v>
      </c>
    </row>
    <row r="122" spans="13:41">
      <c r="M122" t="s">
        <v>8</v>
      </c>
      <c r="N122" t="s">
        <v>21</v>
      </c>
      <c r="O122">
        <v>110</v>
      </c>
      <c r="P122" t="s">
        <v>51</v>
      </c>
      <c r="Q122" t="s">
        <v>39</v>
      </c>
      <c r="R122">
        <v>281</v>
      </c>
      <c r="S122" t="s">
        <v>12</v>
      </c>
      <c r="T122" t="s">
        <v>13</v>
      </c>
      <c r="U122">
        <v>-1.0069999999999999</v>
      </c>
      <c r="V122">
        <v>0.33500000000000002</v>
      </c>
      <c r="W122">
        <f t="shared" si="1"/>
        <v>-0.67199999999999993</v>
      </c>
      <c r="AD122">
        <v>-0.67199999999999993</v>
      </c>
    </row>
    <row r="123" spans="13:41">
      <c r="M123" t="s">
        <v>8</v>
      </c>
      <c r="N123" t="s">
        <v>22</v>
      </c>
      <c r="O123">
        <v>110</v>
      </c>
      <c r="P123" t="s">
        <v>51</v>
      </c>
      <c r="Q123" t="s">
        <v>39</v>
      </c>
      <c r="R123">
        <v>281</v>
      </c>
      <c r="S123" t="s">
        <v>12</v>
      </c>
      <c r="T123" t="s">
        <v>13</v>
      </c>
      <c r="U123">
        <v>-1.0189999999999999</v>
      </c>
      <c r="V123">
        <v>0.35399999999999998</v>
      </c>
      <c r="W123">
        <f t="shared" si="1"/>
        <v>-0.66499999999999992</v>
      </c>
      <c r="Y123" t="s">
        <v>4</v>
      </c>
      <c r="Z123">
        <f>AVERAGE(W124:W127)</f>
        <v>-1E-3</v>
      </c>
      <c r="AD123">
        <v>-0.66499999999999992</v>
      </c>
    </row>
    <row r="124" spans="13:41">
      <c r="M124" t="s">
        <v>8</v>
      </c>
      <c r="N124" t="s">
        <v>16</v>
      </c>
      <c r="O124">
        <v>111</v>
      </c>
      <c r="P124" t="s">
        <v>52</v>
      </c>
      <c r="Q124" t="s">
        <v>47</v>
      </c>
      <c r="R124">
        <v>281</v>
      </c>
      <c r="S124" t="s">
        <v>12</v>
      </c>
      <c r="T124" t="s">
        <v>13</v>
      </c>
      <c r="U124">
        <v>-1E-3</v>
      </c>
      <c r="V124">
        <v>0</v>
      </c>
      <c r="W124">
        <f t="shared" si="1"/>
        <v>-1E-3</v>
      </c>
      <c r="Y124" t="s">
        <v>5</v>
      </c>
      <c r="Z124">
        <f>STDEV(W124:W127)</f>
        <v>0</v>
      </c>
      <c r="AE124">
        <v>-1E-3</v>
      </c>
      <c r="AF124">
        <v>-1E-3</v>
      </c>
      <c r="AG124">
        <v>-1E-3</v>
      </c>
      <c r="AH124">
        <v>-1E-3</v>
      </c>
      <c r="AI124">
        <v>-1E-3</v>
      </c>
    </row>
    <row r="125" spans="13:41">
      <c r="M125" t="s">
        <v>8</v>
      </c>
      <c r="N125" t="s">
        <v>17</v>
      </c>
      <c r="O125">
        <v>111</v>
      </c>
      <c r="P125" t="s">
        <v>52</v>
      </c>
      <c r="Q125" t="s">
        <v>47</v>
      </c>
      <c r="R125">
        <v>281</v>
      </c>
      <c r="S125" t="s">
        <v>12</v>
      </c>
      <c r="T125" t="s">
        <v>13</v>
      </c>
      <c r="U125">
        <v>-1E-3</v>
      </c>
      <c r="V125">
        <v>0</v>
      </c>
      <c r="W125">
        <f t="shared" si="1"/>
        <v>-1E-3</v>
      </c>
      <c r="Y125" t="s">
        <v>6</v>
      </c>
      <c r="Z125">
        <f>COUNT(W124:W127)</f>
        <v>4</v>
      </c>
      <c r="AE125">
        <v>-1E-3</v>
      </c>
    </row>
    <row r="126" spans="13:41">
      <c r="M126" t="s">
        <v>8</v>
      </c>
      <c r="N126" t="s">
        <v>18</v>
      </c>
      <c r="O126">
        <v>111</v>
      </c>
      <c r="P126" t="s">
        <v>52</v>
      </c>
      <c r="Q126" t="s">
        <v>47</v>
      </c>
      <c r="R126">
        <v>281</v>
      </c>
      <c r="S126" t="s">
        <v>12</v>
      </c>
      <c r="T126" t="s">
        <v>13</v>
      </c>
      <c r="U126">
        <v>-1E-3</v>
      </c>
      <c r="V126">
        <v>0</v>
      </c>
      <c r="W126">
        <f t="shared" si="1"/>
        <v>-1E-3</v>
      </c>
      <c r="Y126" t="s">
        <v>7</v>
      </c>
      <c r="Z126">
        <f>Z124/SQRT(Z125)</f>
        <v>0</v>
      </c>
      <c r="AE126">
        <v>-1E-3</v>
      </c>
    </row>
    <row r="127" spans="13:41">
      <c r="M127" t="s">
        <v>8</v>
      </c>
      <c r="N127" t="s">
        <v>19</v>
      </c>
      <c r="O127">
        <v>111</v>
      </c>
      <c r="P127" t="s">
        <v>52</v>
      </c>
      <c r="Q127" t="s">
        <v>47</v>
      </c>
      <c r="R127">
        <v>281</v>
      </c>
      <c r="S127" t="s">
        <v>12</v>
      </c>
      <c r="T127" t="s">
        <v>13</v>
      </c>
      <c r="U127">
        <v>-1E-3</v>
      </c>
      <c r="V127">
        <v>0</v>
      </c>
      <c r="W127">
        <f t="shared" si="1"/>
        <v>-1E-3</v>
      </c>
      <c r="Y127" t="s">
        <v>4</v>
      </c>
      <c r="Z127">
        <f>AVERAGE(W128:W137)</f>
        <v>-0.20299999999999999</v>
      </c>
      <c r="AE127">
        <v>-1E-3</v>
      </c>
    </row>
    <row r="128" spans="13:41">
      <c r="M128" t="s">
        <v>8</v>
      </c>
      <c r="N128" t="s">
        <v>9</v>
      </c>
      <c r="O128">
        <v>113</v>
      </c>
      <c r="P128" t="s">
        <v>53</v>
      </c>
      <c r="Q128" t="s">
        <v>47</v>
      </c>
      <c r="R128">
        <v>281</v>
      </c>
      <c r="S128" t="s">
        <v>12</v>
      </c>
      <c r="T128" t="s">
        <v>13</v>
      </c>
      <c r="U128">
        <v>-0.47699999999999998</v>
      </c>
      <c r="V128">
        <v>0.27500000000000002</v>
      </c>
      <c r="W128">
        <f t="shared" si="1"/>
        <v>-0.20199999999999996</v>
      </c>
      <c r="Y128" t="s">
        <v>5</v>
      </c>
      <c r="Z128">
        <f>STDEV(W128:W137)</f>
        <v>3.7753587026047558E-2</v>
      </c>
      <c r="AD128">
        <v>-0.20199999999999996</v>
      </c>
      <c r="AF128">
        <v>-0.20199999999999996</v>
      </c>
      <c r="AG128">
        <v>-0.17299999999999999</v>
      </c>
      <c r="AH128">
        <v>-0.17500000000000004</v>
      </c>
      <c r="AI128">
        <v>-0.21200000000000002</v>
      </c>
      <c r="AJ128">
        <v>-0.23899999999999999</v>
      </c>
      <c r="AK128">
        <v>-0.23700000000000002</v>
      </c>
      <c r="AL128">
        <v>-0.26400000000000001</v>
      </c>
      <c r="AM128">
        <v>-0.21000000000000002</v>
      </c>
      <c r="AN128">
        <v>-0.18099999999999999</v>
      </c>
      <c r="AO128">
        <v>-0.13699999999999996</v>
      </c>
    </row>
    <row r="129" spans="13:30">
      <c r="M129" t="s">
        <v>8</v>
      </c>
      <c r="N129" t="s">
        <v>14</v>
      </c>
      <c r="O129">
        <v>113</v>
      </c>
      <c r="P129" t="s">
        <v>53</v>
      </c>
      <c r="Q129" t="s">
        <v>47</v>
      </c>
      <c r="R129">
        <v>281</v>
      </c>
      <c r="S129" t="s">
        <v>12</v>
      </c>
      <c r="T129" t="s">
        <v>13</v>
      </c>
      <c r="U129">
        <v>-0.47099999999999997</v>
      </c>
      <c r="V129">
        <v>0.29799999999999999</v>
      </c>
      <c r="W129">
        <f t="shared" si="1"/>
        <v>-0.17299999999999999</v>
      </c>
      <c r="Y129" t="s">
        <v>6</v>
      </c>
      <c r="Z129">
        <f>COUNT(W128:W137)</f>
        <v>10</v>
      </c>
      <c r="AD129">
        <v>-0.17299999999999999</v>
      </c>
    </row>
    <row r="130" spans="13:30">
      <c r="M130" t="s">
        <v>8</v>
      </c>
      <c r="N130" t="s">
        <v>15</v>
      </c>
      <c r="O130">
        <v>113</v>
      </c>
      <c r="P130" t="s">
        <v>53</v>
      </c>
      <c r="Q130" t="s">
        <v>47</v>
      </c>
      <c r="R130">
        <v>281</v>
      </c>
      <c r="S130" t="s">
        <v>12</v>
      </c>
      <c r="T130" t="s">
        <v>13</v>
      </c>
      <c r="U130">
        <v>-0.46300000000000002</v>
      </c>
      <c r="V130">
        <v>0.28799999999999998</v>
      </c>
      <c r="W130">
        <f t="shared" si="1"/>
        <v>-0.17500000000000004</v>
      </c>
      <c r="Y130" t="s">
        <v>7</v>
      </c>
      <c r="Z130">
        <f>Z128/SQRT(Z129)</f>
        <v>1.1938732484369295E-2</v>
      </c>
      <c r="AD130">
        <v>-0.17500000000000004</v>
      </c>
    </row>
    <row r="131" spans="13:30">
      <c r="M131" t="s">
        <v>8</v>
      </c>
      <c r="N131" t="s">
        <v>16</v>
      </c>
      <c r="O131">
        <v>113</v>
      </c>
      <c r="P131" t="s">
        <v>53</v>
      </c>
      <c r="Q131" t="s">
        <v>47</v>
      </c>
      <c r="R131">
        <v>281</v>
      </c>
      <c r="S131" t="s">
        <v>12</v>
      </c>
      <c r="T131" t="s">
        <v>13</v>
      </c>
      <c r="U131">
        <v>-0.44800000000000001</v>
      </c>
      <c r="V131">
        <v>0.23599999999999999</v>
      </c>
      <c r="W131">
        <f t="shared" si="1"/>
        <v>-0.21200000000000002</v>
      </c>
      <c r="AD131">
        <v>-0.21200000000000002</v>
      </c>
    </row>
    <row r="132" spans="13:30">
      <c r="M132" t="s">
        <v>8</v>
      </c>
      <c r="N132" t="s">
        <v>17</v>
      </c>
      <c r="O132">
        <v>113</v>
      </c>
      <c r="P132" t="s">
        <v>53</v>
      </c>
      <c r="Q132" t="s">
        <v>47</v>
      </c>
      <c r="R132">
        <v>281</v>
      </c>
      <c r="S132" t="s">
        <v>12</v>
      </c>
      <c r="T132" t="s">
        <v>13</v>
      </c>
      <c r="U132">
        <v>-0.43</v>
      </c>
      <c r="V132">
        <v>0.191</v>
      </c>
      <c r="W132">
        <f t="shared" ref="W132:W137" si="2">SUM(U132:V132)</f>
        <v>-0.23899999999999999</v>
      </c>
      <c r="AD132">
        <v>-0.23899999999999999</v>
      </c>
    </row>
    <row r="133" spans="13:30">
      <c r="M133" t="s">
        <v>8</v>
      </c>
      <c r="N133" t="s">
        <v>18</v>
      </c>
      <c r="O133">
        <v>113</v>
      </c>
      <c r="P133" t="s">
        <v>53</v>
      </c>
      <c r="Q133" t="s">
        <v>47</v>
      </c>
      <c r="R133">
        <v>281</v>
      </c>
      <c r="S133" t="s">
        <v>12</v>
      </c>
      <c r="T133" t="s">
        <v>13</v>
      </c>
      <c r="U133">
        <v>-0.442</v>
      </c>
      <c r="V133">
        <v>0.20499999999999999</v>
      </c>
      <c r="W133">
        <f t="shared" si="2"/>
        <v>-0.23700000000000002</v>
      </c>
      <c r="AD133">
        <v>-0.23700000000000002</v>
      </c>
    </row>
    <row r="134" spans="13:30">
      <c r="M134" t="s">
        <v>8</v>
      </c>
      <c r="N134" t="s">
        <v>19</v>
      </c>
      <c r="O134">
        <v>113</v>
      </c>
      <c r="P134" t="s">
        <v>53</v>
      </c>
      <c r="Q134" t="s">
        <v>47</v>
      </c>
      <c r="R134">
        <v>281</v>
      </c>
      <c r="S134" t="s">
        <v>12</v>
      </c>
      <c r="T134" t="s">
        <v>13</v>
      </c>
      <c r="U134">
        <v>-0.43099999999999999</v>
      </c>
      <c r="V134">
        <v>0.16700000000000001</v>
      </c>
      <c r="W134">
        <f t="shared" si="2"/>
        <v>-0.26400000000000001</v>
      </c>
      <c r="AD134">
        <v>-0.26400000000000001</v>
      </c>
    </row>
    <row r="135" spans="13:30">
      <c r="M135" t="s">
        <v>8</v>
      </c>
      <c r="N135" t="s">
        <v>20</v>
      </c>
      <c r="O135">
        <v>113</v>
      </c>
      <c r="P135" t="s">
        <v>53</v>
      </c>
      <c r="Q135" t="s">
        <v>47</v>
      </c>
      <c r="R135">
        <v>281</v>
      </c>
      <c r="S135" t="s">
        <v>12</v>
      </c>
      <c r="T135" t="s">
        <v>13</v>
      </c>
      <c r="U135">
        <v>-0.46800000000000003</v>
      </c>
      <c r="V135">
        <v>0.25800000000000001</v>
      </c>
      <c r="W135">
        <f t="shared" si="2"/>
        <v>-0.21000000000000002</v>
      </c>
      <c r="AD135">
        <v>-0.21000000000000002</v>
      </c>
    </row>
    <row r="136" spans="13:30">
      <c r="M136" t="s">
        <v>8</v>
      </c>
      <c r="N136" t="s">
        <v>21</v>
      </c>
      <c r="O136">
        <v>113</v>
      </c>
      <c r="P136" t="s">
        <v>53</v>
      </c>
      <c r="Q136" t="s">
        <v>47</v>
      </c>
      <c r="R136">
        <v>281</v>
      </c>
      <c r="S136" t="s">
        <v>12</v>
      </c>
      <c r="T136" t="s">
        <v>13</v>
      </c>
      <c r="U136">
        <v>-0.47799999999999998</v>
      </c>
      <c r="V136">
        <v>0.29699999999999999</v>
      </c>
      <c r="W136">
        <f t="shared" si="2"/>
        <v>-0.18099999999999999</v>
      </c>
      <c r="AD136">
        <v>-0.18099999999999999</v>
      </c>
    </row>
    <row r="137" spans="13:30">
      <c r="M137" t="s">
        <v>8</v>
      </c>
      <c r="N137" t="s">
        <v>22</v>
      </c>
      <c r="O137">
        <v>113</v>
      </c>
      <c r="P137" t="s">
        <v>53</v>
      </c>
      <c r="Q137" t="s">
        <v>47</v>
      </c>
      <c r="R137">
        <v>281</v>
      </c>
      <c r="S137" t="s">
        <v>12</v>
      </c>
      <c r="T137" t="s">
        <v>13</v>
      </c>
      <c r="U137">
        <v>-0.47899999999999998</v>
      </c>
      <c r="V137">
        <v>0.34200000000000003</v>
      </c>
      <c r="W137">
        <f t="shared" si="2"/>
        <v>-0.13699999999999996</v>
      </c>
      <c r="AD137">
        <v>-0.13699999999999996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3ECC4-1474-4E36-A5B3-9357117A2C53}">
  <dimension ref="A1:K32"/>
  <sheetViews>
    <sheetView workbookViewId="0">
      <selection activeCell="K7" sqref="K7"/>
    </sheetView>
  </sheetViews>
  <sheetFormatPr defaultRowHeight="15"/>
  <cols>
    <col min="1" max="1" width="17.140625" style="1" bestFit="1" customWidth="1"/>
    <col min="2" max="2" width="22.28515625" style="1" bestFit="1" customWidth="1"/>
    <col min="3" max="10" width="9.140625" style="1"/>
    <col min="11" max="11" width="12.7109375" style="1" bestFit="1" customWidth="1"/>
    <col min="12" max="16384" width="9.140625" style="1"/>
  </cols>
  <sheetData>
    <row r="1" spans="1:11">
      <c r="B1" s="2" t="s">
        <v>0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 t="s">
        <v>55</v>
      </c>
      <c r="K1" s="1" t="s">
        <v>7</v>
      </c>
    </row>
    <row r="2" spans="1:11">
      <c r="A2" s="50" t="s">
        <v>56</v>
      </c>
    </row>
    <row r="3" spans="1:11">
      <c r="A3" s="50"/>
      <c r="B3" s="1">
        <v>20</v>
      </c>
      <c r="F3" s="1">
        <v>2.0564625E-2</v>
      </c>
      <c r="G3" s="1">
        <v>5.1567169999999999E-3</v>
      </c>
      <c r="I3" s="1">
        <v>1.7455617E-2</v>
      </c>
      <c r="J3" s="1">
        <f>AVERAGE(C3:I3)</f>
        <v>1.4392319666666667E-2</v>
      </c>
      <c r="K3" s="1">
        <f>STDEV(F3:I3)/SQRT(3)</f>
        <v>4.7042091134224789E-3</v>
      </c>
    </row>
    <row r="4" spans="1:11">
      <c r="A4" s="50"/>
      <c r="B4" s="1">
        <v>100</v>
      </c>
      <c r="C4" s="1">
        <v>0.23751952800000001</v>
      </c>
      <c r="D4" s="1">
        <v>0.18645867199999999</v>
      </c>
      <c r="E4" s="1">
        <v>0.15409230400000001</v>
      </c>
      <c r="F4" s="1">
        <v>0.29768028499999999</v>
      </c>
      <c r="G4" s="1">
        <v>0.292716802</v>
      </c>
      <c r="H4" s="1">
        <v>0.19996517599999999</v>
      </c>
      <c r="I4" s="1">
        <v>0.29247047100000001</v>
      </c>
      <c r="J4" s="1">
        <f t="shared" ref="J4:J7" si="0">AVERAGE(C4:I4)</f>
        <v>0.23727189114285713</v>
      </c>
      <c r="K4" s="1">
        <f>STDEV(C4:I4)/SQRT(7)</f>
        <v>2.2180469037443255E-2</v>
      </c>
    </row>
    <row r="5" spans="1:11">
      <c r="A5" s="50"/>
      <c r="B5" s="1">
        <v>500</v>
      </c>
      <c r="C5" s="1">
        <v>0.68020272599999998</v>
      </c>
      <c r="D5" s="1">
        <v>0.72208501000000003</v>
      </c>
      <c r="E5" s="1">
        <v>0.59099400099999999</v>
      </c>
      <c r="F5" s="1">
        <v>0.671789313</v>
      </c>
      <c r="G5" s="1">
        <v>0.77510272899999999</v>
      </c>
      <c r="H5" s="1">
        <v>0.601038187</v>
      </c>
      <c r="I5" s="1">
        <v>0.70085890100000003</v>
      </c>
      <c r="J5" s="1">
        <f t="shared" si="0"/>
        <v>0.67743869528571421</v>
      </c>
      <c r="K5" s="1">
        <f>STDEV(C5:I5)/SQRT(7)</f>
        <v>2.4606107041544343E-2</v>
      </c>
    </row>
    <row r="6" spans="1:11">
      <c r="A6" s="50"/>
      <c r="B6" s="1">
        <v>1000</v>
      </c>
      <c r="C6" s="1">
        <v>0.89201667699999998</v>
      </c>
      <c r="D6" s="1">
        <v>0.87811782900000002</v>
      </c>
      <c r="E6" s="1">
        <v>0.80119354099999995</v>
      </c>
      <c r="F6" s="1">
        <v>0.84849579799999997</v>
      </c>
      <c r="G6" s="1">
        <v>0.81817849600000003</v>
      </c>
      <c r="H6" s="1">
        <v>0.79169886099999998</v>
      </c>
      <c r="I6" s="1">
        <v>0.74246320600000004</v>
      </c>
      <c r="J6" s="1">
        <f t="shared" si="0"/>
        <v>0.82459491542857144</v>
      </c>
      <c r="K6" s="1">
        <f>STDEV(C6:I6)/SQRT(7)</f>
        <v>1.9759392734739714E-2</v>
      </c>
    </row>
    <row r="7" spans="1:11">
      <c r="A7" s="50"/>
      <c r="B7" s="1">
        <v>2000</v>
      </c>
      <c r="C7" s="1">
        <v>0.92185172999999998</v>
      </c>
      <c r="D7" s="1">
        <v>0.88076276200000003</v>
      </c>
      <c r="E7" s="1">
        <v>0.80256495000000005</v>
      </c>
      <c r="F7" s="1">
        <v>0.77891850500000004</v>
      </c>
      <c r="G7" s="1">
        <v>0.77698239899999999</v>
      </c>
      <c r="H7" s="1">
        <v>0.81210347000000005</v>
      </c>
      <c r="I7" s="1">
        <v>0.72917392700000006</v>
      </c>
      <c r="J7" s="1">
        <f t="shared" si="0"/>
        <v>0.81462253471428581</v>
      </c>
      <c r="K7" s="1">
        <f>STDEV(C7:I7)/SQRT(7)</f>
        <v>2.4888983572744758E-2</v>
      </c>
    </row>
    <row r="8" spans="1:11">
      <c r="A8" s="50"/>
    </row>
    <row r="9" spans="1:11">
      <c r="B9" s="2" t="s">
        <v>0</v>
      </c>
      <c r="C9" s="1">
        <v>1</v>
      </c>
      <c r="D9" s="1">
        <v>2</v>
      </c>
      <c r="E9" s="1">
        <v>3</v>
      </c>
      <c r="F9" s="1" t="s">
        <v>57</v>
      </c>
      <c r="G9" s="1" t="s">
        <v>7</v>
      </c>
    </row>
    <row r="11" spans="1:11">
      <c r="A11" s="51" t="s">
        <v>58</v>
      </c>
      <c r="B11" s="1">
        <v>100</v>
      </c>
      <c r="C11" s="1">
        <v>2.6549437878351109E-2</v>
      </c>
      <c r="E11" s="1">
        <v>2.7549766527402313E-2</v>
      </c>
      <c r="F11" s="1">
        <f>AVERAGE(C11:E11)</f>
        <v>2.7049602202876711E-2</v>
      </c>
      <c r="G11" s="1">
        <f>STDEV(C11:E11)/SQRT(2)</f>
        <v>5.0016432452560169E-4</v>
      </c>
    </row>
    <row r="12" spans="1:11">
      <c r="A12" s="51"/>
      <c r="B12" s="1">
        <v>700</v>
      </c>
      <c r="E12" s="1">
        <v>0.1118067502252806</v>
      </c>
      <c r="F12" s="1">
        <f t="shared" ref="F12:F16" si="1">AVERAGE(C12:E12)</f>
        <v>0.1118067502252806</v>
      </c>
    </row>
    <row r="13" spans="1:11">
      <c r="A13" s="51"/>
      <c r="B13" s="1">
        <v>800</v>
      </c>
      <c r="C13" s="1">
        <v>0.33858220428557706</v>
      </c>
      <c r="D13" s="1">
        <v>0.15227252824240303</v>
      </c>
      <c r="E13" s="1">
        <v>0.17817440812648483</v>
      </c>
      <c r="F13" s="1">
        <f t="shared" si="1"/>
        <v>0.22300971355148827</v>
      </c>
      <c r="G13" s="1">
        <f>STDEV(C13:E13)/SQRT(3)</f>
        <v>5.8267993805184742E-2</v>
      </c>
    </row>
    <row r="14" spans="1:11">
      <c r="A14" s="51"/>
      <c r="B14" s="1">
        <v>1000</v>
      </c>
      <c r="C14" s="1">
        <v>0.39575526088209861</v>
      </c>
      <c r="D14" s="1">
        <v>0.40962431035992647</v>
      </c>
      <c r="E14" s="1">
        <v>0.44056688785123288</v>
      </c>
      <c r="F14" s="1">
        <f t="shared" si="1"/>
        <v>0.41531548636441934</v>
      </c>
      <c r="G14" s="1">
        <f>STDEV(C14:E14)/SQRT(3)</f>
        <v>1.3245283325783019E-2</v>
      </c>
    </row>
    <row r="15" spans="1:11">
      <c r="A15" s="51"/>
      <c r="B15" s="1">
        <v>5000</v>
      </c>
      <c r="C15" s="1">
        <v>0.58400595752858653</v>
      </c>
      <c r="D15" s="1">
        <v>0.68506874507399951</v>
      </c>
      <c r="E15" s="1">
        <v>0.49025149504382742</v>
      </c>
      <c r="F15" s="1">
        <f t="shared" si="1"/>
        <v>0.58644206588213788</v>
      </c>
      <c r="G15" s="1">
        <f>STDEV(C15:E15)/SQRT(3)</f>
        <v>5.625208498435802E-2</v>
      </c>
    </row>
    <row r="16" spans="1:11">
      <c r="A16" s="51"/>
      <c r="B16" s="1">
        <v>10000</v>
      </c>
      <c r="C16" s="1">
        <v>0.56201354857307584</v>
      </c>
      <c r="D16" s="1">
        <v>0.63002889920308269</v>
      </c>
      <c r="F16" s="1">
        <f t="shared" si="1"/>
        <v>0.59602122388807932</v>
      </c>
      <c r="G16" s="1">
        <f>STDEV(C16:E16)/SQRT(2)</f>
        <v>3.4007675315003427E-2</v>
      </c>
    </row>
    <row r="17" spans="1:8">
      <c r="A17" s="51"/>
    </row>
    <row r="18" spans="1:8">
      <c r="B18" s="2" t="s">
        <v>0</v>
      </c>
      <c r="C18" s="1">
        <v>1</v>
      </c>
      <c r="D18" s="1">
        <v>2</v>
      </c>
      <c r="E18" s="1">
        <v>3</v>
      </c>
      <c r="F18" s="1">
        <v>4</v>
      </c>
      <c r="G18" s="1" t="s">
        <v>55</v>
      </c>
      <c r="H18" s="1" t="s">
        <v>7</v>
      </c>
    </row>
    <row r="20" spans="1:8">
      <c r="A20" s="50" t="s">
        <v>59</v>
      </c>
      <c r="B20" s="1">
        <v>800</v>
      </c>
      <c r="C20" s="1">
        <v>5.6304995247650237E-2</v>
      </c>
      <c r="D20" s="1">
        <v>3.3290667260281591E-2</v>
      </c>
      <c r="E20" s="1">
        <v>3.8469747437182684E-2</v>
      </c>
      <c r="F20" s="1">
        <v>3.2478459593503838E-2</v>
      </c>
      <c r="G20" s="1">
        <f>AVERAGE(C20:F20)</f>
        <v>4.0135967384654588E-2</v>
      </c>
      <c r="H20" s="1">
        <f>STDEV(C20:F20)/SQRT(4)</f>
        <v>5.5505953908263888E-3</v>
      </c>
    </row>
    <row r="21" spans="1:8">
      <c r="A21" s="50"/>
      <c r="B21" s="1">
        <v>1000</v>
      </c>
      <c r="C21" s="1">
        <v>7.2592248389481473E-2</v>
      </c>
      <c r="D21" s="1">
        <v>5.4113194946852919E-2</v>
      </c>
      <c r="E21" s="1">
        <v>4.6794942275975818E-2</v>
      </c>
      <c r="F21" s="1">
        <v>4.2151901196148985E-2</v>
      </c>
      <c r="G21" s="1">
        <f t="shared" ref="G21:G22" si="2">AVERAGE(C21:F21)</f>
        <v>5.391307170211479E-2</v>
      </c>
      <c r="H21" s="1">
        <f>STDEV(C21:F21)/SQRT(4)</f>
        <v>6.6954249879340238E-3</v>
      </c>
    </row>
    <row r="22" spans="1:8">
      <c r="A22" s="50"/>
      <c r="B22" s="1">
        <v>5000</v>
      </c>
      <c r="C22" s="1">
        <v>0.21947829760270357</v>
      </c>
      <c r="D22" s="1">
        <v>0.15360676721019534</v>
      </c>
      <c r="E22" s="1">
        <v>9.9095171878537017E-2</v>
      </c>
      <c r="F22" s="1">
        <v>8.1836040066128574E-2</v>
      </c>
      <c r="G22" s="1">
        <f t="shared" si="2"/>
        <v>0.13850406918939112</v>
      </c>
      <c r="H22" s="1">
        <f>STDEV(C22:F22)/SQRT(4)</f>
        <v>3.1023168582275305E-2</v>
      </c>
    </row>
    <row r="23" spans="1:8">
      <c r="A23" s="50"/>
    </row>
    <row r="24" spans="1:8">
      <c r="B24" s="2" t="s">
        <v>0</v>
      </c>
      <c r="C24" s="1">
        <v>1</v>
      </c>
      <c r="D24" s="1">
        <v>2</v>
      </c>
      <c r="E24" s="1">
        <v>3</v>
      </c>
      <c r="F24" s="1" t="s">
        <v>57</v>
      </c>
      <c r="G24" s="1" t="s">
        <v>7</v>
      </c>
    </row>
    <row r="25" spans="1:8">
      <c r="B25" s="1">
        <v>1</v>
      </c>
      <c r="C25" s="7">
        <v>2.4526200000000001E-2</v>
      </c>
      <c r="D25" s="7"/>
      <c r="E25" s="7"/>
      <c r="F25" s="1">
        <f>AVERAGE(C25:E25)</f>
        <v>2.4526200000000001E-2</v>
      </c>
      <c r="G25" s="7"/>
    </row>
    <row r="26" spans="1:8">
      <c r="A26" s="51" t="s">
        <v>60</v>
      </c>
      <c r="B26" s="1">
        <v>10</v>
      </c>
      <c r="C26" s="7">
        <v>2.0716436657310999E-2</v>
      </c>
      <c r="D26" s="7">
        <v>2.908842297174111E-2</v>
      </c>
      <c r="E26" s="7"/>
      <c r="F26" s="1">
        <f t="shared" ref="F26:F31" si="3">AVERAGE(C26:E26)</f>
        <v>2.4902429814526054E-2</v>
      </c>
      <c r="G26" s="1">
        <f>STDEV(C26:E26)/SQRT(2)</f>
        <v>4.1859931572150602E-3</v>
      </c>
    </row>
    <row r="27" spans="1:8">
      <c r="A27" s="51"/>
      <c r="B27" s="1">
        <v>20</v>
      </c>
      <c r="C27" s="7">
        <v>3.41160160956566E-2</v>
      </c>
      <c r="D27" s="7">
        <v>7.5869644484958976E-2</v>
      </c>
      <c r="E27" s="7">
        <v>1.9003051643192499E-2</v>
      </c>
      <c r="F27" s="1">
        <f t="shared" si="3"/>
        <v>4.2996237407936018E-2</v>
      </c>
      <c r="G27" s="1">
        <f>STDEV(C27:E27)/SQRT(3)</f>
        <v>1.700584304755387E-2</v>
      </c>
    </row>
    <row r="28" spans="1:8">
      <c r="A28" s="51"/>
      <c r="B28" s="1">
        <v>30</v>
      </c>
      <c r="C28" s="7">
        <v>0.14351329514642899</v>
      </c>
      <c r="D28" s="7">
        <v>9.6690975387420233E-2</v>
      </c>
      <c r="E28" s="7">
        <v>2.907511737089202E-2</v>
      </c>
      <c r="F28" s="1">
        <f t="shared" si="3"/>
        <v>8.9759795968247083E-2</v>
      </c>
      <c r="G28" s="1">
        <f>STDEV(C28:E28)/SQRT(3)</f>
        <v>3.3216738096186423E-2</v>
      </c>
    </row>
    <row r="29" spans="1:8">
      <c r="A29" s="51"/>
      <c r="B29" s="1">
        <v>100</v>
      </c>
      <c r="C29" s="7">
        <v>0.425636902168256</v>
      </c>
      <c r="D29" s="7">
        <v>0.45319963536918861</v>
      </c>
      <c r="E29" s="7">
        <v>0.40025821596244099</v>
      </c>
      <c r="F29" s="1">
        <f t="shared" si="3"/>
        <v>0.42636491783329517</v>
      </c>
      <c r="G29" s="1">
        <f>STDEV(C29:E29)/SQRT(3)</f>
        <v>1.5287205732318506E-2</v>
      </c>
    </row>
    <row r="30" spans="1:8">
      <c r="A30" s="51"/>
      <c r="B30" s="1">
        <v>500</v>
      </c>
      <c r="C30" s="7">
        <v>0.79603975224967005</v>
      </c>
      <c r="D30" s="7">
        <v>0.73021877848678207</v>
      </c>
      <c r="E30" s="7">
        <v>0.75483568075117369</v>
      </c>
      <c r="F30" s="1">
        <f t="shared" si="3"/>
        <v>0.76036473716254183</v>
      </c>
      <c r="G30" s="1">
        <f>STDEV(C30:E30)/SQRT(3)</f>
        <v>1.9200937436956615E-2</v>
      </c>
    </row>
    <row r="31" spans="1:8">
      <c r="A31" s="51"/>
      <c r="B31" s="1">
        <v>1000</v>
      </c>
      <c r="C31" s="7">
        <v>0.84687918202169499</v>
      </c>
      <c r="D31" s="7">
        <v>0.76924339106654505</v>
      </c>
      <c r="E31" s="7">
        <v>0.78821596244131464</v>
      </c>
      <c r="F31" s="1">
        <f t="shared" si="3"/>
        <v>0.80144617850985156</v>
      </c>
      <c r="G31" s="1">
        <f>STDEV(C31:E31)/SQRT(3)</f>
        <v>2.3367413009167736E-2</v>
      </c>
    </row>
    <row r="32" spans="1:8">
      <c r="A32" s="51"/>
    </row>
  </sheetData>
  <mergeCells count="4">
    <mergeCell ref="A2:A8"/>
    <mergeCell ref="A11:A17"/>
    <mergeCell ref="A20:A23"/>
    <mergeCell ref="A26:A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DFE16-475A-4671-B124-5D7A789C3854}">
  <dimension ref="A1:K11"/>
  <sheetViews>
    <sheetView workbookViewId="0">
      <selection activeCell="E23" sqref="E23"/>
    </sheetView>
  </sheetViews>
  <sheetFormatPr defaultRowHeight="15"/>
  <sheetData>
    <row r="1" spans="1:11">
      <c r="A1" t="s">
        <v>61</v>
      </c>
      <c r="D1" t="s">
        <v>62</v>
      </c>
      <c r="G1" t="s">
        <v>63</v>
      </c>
      <c r="J1" t="s">
        <v>64</v>
      </c>
    </row>
    <row r="3" spans="1:11">
      <c r="A3" t="s">
        <v>65</v>
      </c>
      <c r="B3">
        <v>1062.2472417442368</v>
      </c>
      <c r="D3" t="s">
        <v>65</v>
      </c>
      <c r="E3">
        <v>8709.7450089187878</v>
      </c>
      <c r="G3" t="s">
        <v>65</v>
      </c>
      <c r="H3">
        <v>1588.889431830449</v>
      </c>
      <c r="J3" t="s">
        <v>65</v>
      </c>
      <c r="K3">
        <v>1778.2855355321133</v>
      </c>
    </row>
    <row r="4" spans="1:11">
      <c r="A4" t="s">
        <v>66</v>
      </c>
      <c r="B4">
        <v>880.03035239922588</v>
      </c>
      <c r="D4" t="s">
        <v>66</v>
      </c>
      <c r="E4">
        <v>2006.750933504235</v>
      </c>
      <c r="G4" t="s">
        <v>66</v>
      </c>
      <c r="H4">
        <v>377.56007757245897</v>
      </c>
      <c r="J4" t="s">
        <v>66</v>
      </c>
      <c r="K4">
        <v>830.43088243683076</v>
      </c>
    </row>
    <row r="5" spans="1:11">
      <c r="A5" t="s">
        <v>6</v>
      </c>
      <c r="B5">
        <v>5</v>
      </c>
      <c r="D5" t="s">
        <v>6</v>
      </c>
      <c r="E5">
        <v>3</v>
      </c>
      <c r="G5" t="s">
        <v>6</v>
      </c>
      <c r="H5">
        <v>3</v>
      </c>
      <c r="J5" t="s">
        <v>6</v>
      </c>
      <c r="K5">
        <v>4</v>
      </c>
    </row>
    <row r="6" spans="1:11">
      <c r="A6" t="s">
        <v>67</v>
      </c>
      <c r="B6">
        <v>393.56153804555282</v>
      </c>
      <c r="D6" t="s">
        <v>67</v>
      </c>
      <c r="E6">
        <v>1158.598191655203</v>
      </c>
      <c r="G6" t="s">
        <v>67</v>
      </c>
      <c r="H6">
        <v>217.98441242171518</v>
      </c>
      <c r="J6" t="s">
        <v>67</v>
      </c>
      <c r="K6">
        <v>415.21544121841538</v>
      </c>
    </row>
    <row r="7" spans="1:11">
      <c r="B7">
        <v>2039.6780410384308</v>
      </c>
      <c r="E7">
        <v>8475.5065401385036</v>
      </c>
      <c r="H7">
        <v>1403.5243548720105</v>
      </c>
      <c r="K7">
        <v>2993.780495506132</v>
      </c>
    </row>
    <row r="8" spans="1:11">
      <c r="B8">
        <v>1980.317376819218</v>
      </c>
      <c r="E8">
        <v>6830.3927148548655</v>
      </c>
      <c r="H8">
        <v>2023.3049850443663</v>
      </c>
      <c r="K8">
        <v>1506.1304837650373</v>
      </c>
    </row>
    <row r="9" spans="1:11">
      <c r="B9">
        <v>350.33712512926581</v>
      </c>
      <c r="E9">
        <v>10823.335771762995</v>
      </c>
      <c r="H9">
        <v>1339.8389555749702</v>
      </c>
      <c r="K9">
        <v>1496.8849830437166</v>
      </c>
    </row>
    <row r="10" spans="1:11">
      <c r="B10">
        <v>685.31262288635469</v>
      </c>
      <c r="K10">
        <v>1116.346179813567</v>
      </c>
    </row>
    <row r="11" spans="1:11">
      <c r="B11">
        <v>255.59104284791502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D949E-1245-4E6D-8C59-E6D975B26441}">
  <dimension ref="A1:K11"/>
  <sheetViews>
    <sheetView workbookViewId="0">
      <selection sqref="A1:K11"/>
    </sheetView>
  </sheetViews>
  <sheetFormatPr defaultRowHeight="15"/>
  <sheetData>
    <row r="1" spans="1:11">
      <c r="A1" t="s">
        <v>61</v>
      </c>
      <c r="D1" t="s">
        <v>62</v>
      </c>
      <c r="G1" t="s">
        <v>63</v>
      </c>
      <c r="J1" t="s">
        <v>64</v>
      </c>
    </row>
    <row r="3" spans="1:11">
      <c r="A3" t="s">
        <v>4</v>
      </c>
      <c r="B3">
        <v>4.6721604635050653</v>
      </c>
      <c r="D3" t="s">
        <v>4</v>
      </c>
      <c r="E3">
        <v>18.388207807786284</v>
      </c>
      <c r="G3" t="s">
        <v>4</v>
      </c>
      <c r="H3">
        <v>0.95743280077307846</v>
      </c>
      <c r="J3" t="s">
        <v>4</v>
      </c>
      <c r="K3">
        <v>0.24596633230748768</v>
      </c>
    </row>
    <row r="4" spans="1:11">
      <c r="A4" t="s">
        <v>66</v>
      </c>
      <c r="B4">
        <v>3.2022640528528683</v>
      </c>
      <c r="D4" t="s">
        <v>66</v>
      </c>
      <c r="E4">
        <v>5.7883279655013196</v>
      </c>
      <c r="G4" t="s">
        <v>66</v>
      </c>
      <c r="H4">
        <v>0.30114162420191254</v>
      </c>
      <c r="J4" t="s">
        <v>66</v>
      </c>
      <c r="K4">
        <v>0.17250478672256228</v>
      </c>
    </row>
    <row r="5" spans="1:11">
      <c r="A5" t="s">
        <v>6</v>
      </c>
      <c r="B5">
        <v>5</v>
      </c>
      <c r="D5" t="s">
        <v>6</v>
      </c>
      <c r="E5">
        <v>3</v>
      </c>
      <c r="G5" t="s">
        <v>6</v>
      </c>
      <c r="H5">
        <v>3</v>
      </c>
      <c r="J5" t="s">
        <v>6</v>
      </c>
      <c r="K5">
        <v>4</v>
      </c>
    </row>
    <row r="6" spans="1:11">
      <c r="A6" t="s">
        <v>67</v>
      </c>
      <c r="B6">
        <v>1.4320960208165985</v>
      </c>
      <c r="D6" t="s">
        <v>67</v>
      </c>
      <c r="E6">
        <v>3.3418927090400259</v>
      </c>
      <c r="G6" t="s">
        <v>67</v>
      </c>
      <c r="H6">
        <v>0.17386419779717532</v>
      </c>
      <c r="J6" t="s">
        <v>67</v>
      </c>
      <c r="K6">
        <v>8.6252393361281141E-2</v>
      </c>
    </row>
    <row r="7" spans="1:11">
      <c r="B7">
        <v>10.336583153837433</v>
      </c>
      <c r="E7">
        <v>24.647601949217769</v>
      </c>
      <c r="H7">
        <v>1.1303285443468125</v>
      </c>
      <c r="K7">
        <v>0.49569369279882702</v>
      </c>
    </row>
    <row r="8" spans="1:11">
      <c r="B8">
        <v>3.3836577240049097</v>
      </c>
      <c r="E8">
        <v>13.228799089356857</v>
      </c>
      <c r="H8">
        <v>1.132263657966452</v>
      </c>
      <c r="K8">
        <v>0.22121988467123765</v>
      </c>
    </row>
    <row r="9" spans="1:11">
      <c r="B9">
        <v>3.136504653567735</v>
      </c>
      <c r="E9">
        <v>17.288222384784216</v>
      </c>
      <c r="H9">
        <v>0.6097062000059712</v>
      </c>
      <c r="K9">
        <v>0.15571725065141784</v>
      </c>
    </row>
    <row r="10" spans="1:11">
      <c r="B10">
        <v>3.9154541879669691</v>
      </c>
      <c r="K10">
        <v>0.11123450110846819</v>
      </c>
    </row>
    <row r="11" spans="1:11">
      <c r="B11">
        <v>2.588602598148281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D1E7-0532-4A3D-AA33-1A44FBD1F0A6}">
  <dimension ref="A1:M24"/>
  <sheetViews>
    <sheetView topLeftCell="A2" workbookViewId="0">
      <selection sqref="A1:XFD1048576"/>
    </sheetView>
  </sheetViews>
  <sheetFormatPr defaultRowHeight="15"/>
  <cols>
    <col min="1" max="1" width="19.85546875" style="1" bestFit="1" customWidth="1"/>
    <col min="2" max="2" width="16.5703125" style="1" bestFit="1" customWidth="1"/>
    <col min="3" max="3" width="12.85546875" style="1" bestFit="1" customWidth="1"/>
    <col min="4" max="4" width="20.42578125" style="1" customWidth="1"/>
    <col min="5" max="5" width="16" style="1" customWidth="1"/>
    <col min="6" max="9" width="14.42578125" style="1" bestFit="1" customWidth="1"/>
    <col min="10" max="10" width="15.5703125" style="1" bestFit="1" customWidth="1"/>
    <col min="11" max="13" width="12.7109375" style="1" bestFit="1" customWidth="1"/>
    <col min="14" max="15" width="9.5703125" style="1" bestFit="1" customWidth="1"/>
    <col min="16" max="16384" width="9.140625" style="1"/>
  </cols>
  <sheetData>
    <row r="1" spans="1:13" ht="15.75">
      <c r="A1" s="8" t="s">
        <v>68</v>
      </c>
      <c r="B1" s="9"/>
      <c r="C1" s="10" t="s">
        <v>69</v>
      </c>
      <c r="D1" s="10" t="s">
        <v>70</v>
      </c>
      <c r="E1" s="10" t="s">
        <v>71</v>
      </c>
      <c r="F1" s="10" t="s">
        <v>72</v>
      </c>
      <c r="G1" s="10" t="s">
        <v>73</v>
      </c>
      <c r="H1" s="10" t="s">
        <v>74</v>
      </c>
      <c r="I1" s="10" t="s">
        <v>75</v>
      </c>
      <c r="J1" s="10" t="s">
        <v>76</v>
      </c>
    </row>
    <row r="2" spans="1:13">
      <c r="A2" s="9"/>
      <c r="B2" s="9" t="s">
        <v>77</v>
      </c>
      <c r="C2" s="11">
        <f t="shared" ref="C2:I2" si="0">ABS(LN(C8))</f>
        <v>0.58583899141527218</v>
      </c>
      <c r="D2" s="11">
        <f t="shared" si="0"/>
        <v>0.67308141488026796</v>
      </c>
      <c r="E2" s="11">
        <f t="shared" si="0"/>
        <v>1.0612444581382612</v>
      </c>
      <c r="F2" s="11">
        <f t="shared" si="0"/>
        <v>0.77696079452415123</v>
      </c>
      <c r="G2" s="11">
        <f t="shared" si="0"/>
        <v>1.5953990573047783</v>
      </c>
      <c r="H2" s="11">
        <f t="shared" si="0"/>
        <v>1.4245196352220371</v>
      </c>
      <c r="I2" s="11">
        <f t="shared" si="0"/>
        <v>2.0657924682351196</v>
      </c>
      <c r="J2" s="11">
        <f>LN(J8)</f>
        <v>1.4155717481639813</v>
      </c>
    </row>
    <row r="3" spans="1:13">
      <c r="A3" s="12"/>
      <c r="B3" s="9" t="s">
        <v>78</v>
      </c>
      <c r="C3" s="11">
        <f t="shared" ref="C3:J3" si="1">LN(1+C9^2/C8/C8)</f>
        <v>0.23886811995145185</v>
      </c>
      <c r="D3" s="11">
        <f t="shared" si="1"/>
        <v>0.36386652237895284</v>
      </c>
      <c r="E3" s="11">
        <f t="shared" si="1"/>
        <v>0.27120722450701512</v>
      </c>
      <c r="F3" s="11">
        <f t="shared" si="1"/>
        <v>0.19080775349718471</v>
      </c>
      <c r="G3" s="11">
        <f t="shared" si="1"/>
        <v>0.18454486515975621</v>
      </c>
      <c r="H3" s="11">
        <f t="shared" si="1"/>
        <v>0.19619452075014274</v>
      </c>
      <c r="I3" s="11">
        <f t="shared" si="1"/>
        <v>0.22778324090265706</v>
      </c>
      <c r="J3" s="11">
        <f t="shared" si="1"/>
        <v>0.21013133947689305</v>
      </c>
    </row>
    <row r="7" spans="1:13" ht="15.75">
      <c r="B7" s="13" t="s">
        <v>79</v>
      </c>
      <c r="C7" s="14" t="s">
        <v>69</v>
      </c>
      <c r="D7" s="14" t="s">
        <v>70</v>
      </c>
      <c r="E7" s="14" t="s">
        <v>71</v>
      </c>
      <c r="F7" s="14" t="s">
        <v>72</v>
      </c>
      <c r="G7" s="14" t="s">
        <v>73</v>
      </c>
      <c r="H7" s="14" t="s">
        <v>74</v>
      </c>
      <c r="I7" s="14" t="s">
        <v>75</v>
      </c>
      <c r="J7" s="14" t="s">
        <v>76</v>
      </c>
    </row>
    <row r="8" spans="1:13">
      <c r="B8" s="13" t="s">
        <v>77</v>
      </c>
      <c r="C8" s="15">
        <f t="shared" ref="C8:J8" si="2">$B$12/C12</f>
        <v>0.55663865079713715</v>
      </c>
      <c r="D8" s="15">
        <f t="shared" si="2"/>
        <v>0.5101342182337939</v>
      </c>
      <c r="E8" s="15">
        <f t="shared" si="2"/>
        <v>2.8899651930898376</v>
      </c>
      <c r="F8" s="15">
        <f t="shared" si="2"/>
        <v>0.45980132060676682</v>
      </c>
      <c r="G8" s="15">
        <f t="shared" si="2"/>
        <v>0.20282757252615452</v>
      </c>
      <c r="H8" s="15">
        <f t="shared" si="2"/>
        <v>0.24062402275601555</v>
      </c>
      <c r="I8" s="15">
        <f t="shared" si="2"/>
        <v>0.1267178309118884</v>
      </c>
      <c r="J8" s="15">
        <f t="shared" si="2"/>
        <v>4.1188407325118863</v>
      </c>
      <c r="K8" s="15"/>
      <c r="L8" s="15"/>
      <c r="M8" s="15"/>
    </row>
    <row r="9" spans="1:13">
      <c r="B9" s="13" t="s">
        <v>78</v>
      </c>
      <c r="C9" s="15">
        <f t="shared" ref="C9:J9" si="3">($B$12/C12)*SQRT(($B$13/$B$12)^2+(C13/C12)^2)</f>
        <v>0.28913671004162134</v>
      </c>
      <c r="D9" s="15">
        <f t="shared" si="3"/>
        <v>0.33795463800283715</v>
      </c>
      <c r="E9" s="15">
        <f t="shared" si="3"/>
        <v>1.6130739520765507</v>
      </c>
      <c r="F9" s="15">
        <f t="shared" si="3"/>
        <v>0.21082117082330368</v>
      </c>
      <c r="G9" s="15">
        <f t="shared" si="3"/>
        <v>9.1310922798803595E-2</v>
      </c>
      <c r="H9" s="15">
        <f t="shared" si="3"/>
        <v>0.11202943060444313</v>
      </c>
      <c r="I9" s="15">
        <f t="shared" si="3"/>
        <v>6.4091304259066159E-2</v>
      </c>
      <c r="J9" s="15">
        <f t="shared" si="3"/>
        <v>1.9917484787911757</v>
      </c>
      <c r="K9" s="15"/>
      <c r="L9" s="15"/>
      <c r="M9" s="15"/>
    </row>
    <row r="10" spans="1:13">
      <c r="B10" s="13"/>
      <c r="C10" s="16"/>
      <c r="D10" s="16"/>
      <c r="E10" s="16"/>
      <c r="F10" s="16"/>
      <c r="G10" s="16"/>
      <c r="H10" s="16"/>
    </row>
    <row r="11" spans="1:13">
      <c r="A11" s="13" t="s">
        <v>80</v>
      </c>
      <c r="B11" s="1" t="s">
        <v>81</v>
      </c>
      <c r="C11" s="1" t="s">
        <v>82</v>
      </c>
      <c r="D11" s="1" t="s">
        <v>82</v>
      </c>
      <c r="E11" s="1" t="s">
        <v>83</v>
      </c>
      <c r="F11" s="1" t="s">
        <v>83</v>
      </c>
      <c r="G11" s="1" t="s">
        <v>83</v>
      </c>
      <c r="H11" s="1" t="s">
        <v>83</v>
      </c>
      <c r="I11" s="1" t="s">
        <v>83</v>
      </c>
      <c r="J11" s="1" t="s">
        <v>83</v>
      </c>
    </row>
    <row r="12" spans="1:13">
      <c r="A12" s="1" t="s">
        <v>77</v>
      </c>
      <c r="B12" s="17">
        <f>B17/B23</f>
        <v>0.62064273328050357</v>
      </c>
      <c r="C12" s="17">
        <f>C17/C23</f>
        <v>1.1149831805457797</v>
      </c>
      <c r="D12" s="17">
        <f t="shared" ref="D12:G12" si="4">D17/D23</f>
        <v>1.2166263526279739</v>
      </c>
      <c r="E12" s="17">
        <f t="shared" si="4"/>
        <v>0.21475785755638693</v>
      </c>
      <c r="F12" s="17">
        <f t="shared" si="4"/>
        <v>1.3498063303982812</v>
      </c>
      <c r="G12" s="17">
        <f t="shared" si="4"/>
        <v>3.0599524786033316</v>
      </c>
      <c r="H12" s="17">
        <f>H17/H23</f>
        <v>2.5793049512342909</v>
      </c>
      <c r="I12" s="17">
        <f t="shared" ref="I12:J12" si="5">I17/I23</f>
        <v>4.8978326792230167</v>
      </c>
      <c r="J12" s="17">
        <f t="shared" si="5"/>
        <v>0.15068383887278955</v>
      </c>
    </row>
    <row r="13" spans="1:13">
      <c r="A13" s="1" t="s">
        <v>78</v>
      </c>
      <c r="B13" s="17">
        <f>(B17/B23)*SQRT((B18/B17)^2+(B24/B23)^2)</f>
        <v>0.26593610599579726</v>
      </c>
      <c r="C13" s="17">
        <f>(C17/C23)*SQRT((C18/C17)^2+(C24/C23)^2)</f>
        <v>0.32737938125197757</v>
      </c>
      <c r="D13" s="17">
        <f t="shared" ref="D13:J13" si="6">(D17/D23)*SQRT((D18/D17)^2+(D24/D23)^2)</f>
        <v>0.61470669999465666</v>
      </c>
      <c r="E13" s="17">
        <f t="shared" si="6"/>
        <v>7.6818325946940824E-2</v>
      </c>
      <c r="F13" s="17">
        <f t="shared" si="6"/>
        <v>0.2202599664310107</v>
      </c>
      <c r="G13" s="17">
        <f t="shared" si="6"/>
        <v>0.42257862590596657</v>
      </c>
      <c r="H13" s="17">
        <f t="shared" si="6"/>
        <v>0.46971803652579058</v>
      </c>
      <c r="I13" s="17">
        <f t="shared" si="6"/>
        <v>1.3161751905548389</v>
      </c>
      <c r="J13" s="17">
        <f t="shared" si="6"/>
        <v>3.377493456680003E-2</v>
      </c>
    </row>
    <row r="14" spans="1:13">
      <c r="B14" s="17"/>
      <c r="C14" s="17"/>
      <c r="D14" s="17"/>
      <c r="E14" s="17"/>
      <c r="F14" s="17"/>
      <c r="G14" s="17"/>
      <c r="H14" s="17"/>
      <c r="I14" s="17"/>
      <c r="J14" s="17"/>
    </row>
    <row r="15" spans="1:13">
      <c r="B15" s="18" t="s">
        <v>84</v>
      </c>
      <c r="C15" s="17"/>
      <c r="D15" s="17"/>
      <c r="E15" s="17"/>
      <c r="F15" s="17"/>
      <c r="G15" s="17"/>
      <c r="H15" s="17"/>
      <c r="I15" s="17"/>
      <c r="J15" s="17"/>
    </row>
    <row r="16" spans="1:13" ht="15.75">
      <c r="B16" s="17" t="s">
        <v>85</v>
      </c>
      <c r="C16" s="19" t="s">
        <v>69</v>
      </c>
      <c r="D16" s="19" t="s">
        <v>70</v>
      </c>
      <c r="E16" s="19" t="s">
        <v>71</v>
      </c>
      <c r="F16" s="19" t="s">
        <v>72</v>
      </c>
      <c r="G16" s="19" t="s">
        <v>73</v>
      </c>
      <c r="H16" s="19" t="s">
        <v>74</v>
      </c>
      <c r="I16" s="19" t="s">
        <v>75</v>
      </c>
      <c r="J16" s="19" t="s">
        <v>76</v>
      </c>
    </row>
    <row r="17" spans="1:13">
      <c r="A17" s="1" t="s">
        <v>77</v>
      </c>
      <c r="B17" s="17">
        <v>966.16149281895628</v>
      </c>
      <c r="C17" s="17">
        <v>1728.9661627957043</v>
      </c>
      <c r="D17" s="17">
        <v>13248.935629517475</v>
      </c>
      <c r="E17" s="17">
        <v>551.80082910265514</v>
      </c>
      <c r="F17" s="17">
        <v>2421.923971167354</v>
      </c>
      <c r="G17" s="17">
        <v>3372.53784241934</v>
      </c>
      <c r="H17" s="17">
        <v>4925.1920534646188</v>
      </c>
      <c r="I17" s="17">
        <v>8709.7450089187878</v>
      </c>
      <c r="J17" s="17">
        <v>1705.9694825917377</v>
      </c>
      <c r="K17" s="20"/>
      <c r="L17" s="20"/>
      <c r="M17" s="20"/>
    </row>
    <row r="18" spans="1:13">
      <c r="A18" s="1" t="s">
        <v>78</v>
      </c>
      <c r="B18" s="17">
        <v>391.25524653484496</v>
      </c>
      <c r="C18" s="17">
        <v>506.5672406505717</v>
      </c>
      <c r="D18" s="17">
        <v>5854.7646041841699</v>
      </c>
      <c r="E18" s="17">
        <v>79.570446501033103</v>
      </c>
      <c r="F18" s="17">
        <v>327.21307773087068</v>
      </c>
      <c r="G18" s="17">
        <v>344.17594075311183</v>
      </c>
      <c r="H18" s="17">
        <v>834.46632235387472</v>
      </c>
      <c r="I18" s="17">
        <v>1158.598191655203</v>
      </c>
      <c r="J18" s="17">
        <v>30.753995488948121</v>
      </c>
    </row>
    <row r="19" spans="1:13">
      <c r="B19" s="17"/>
      <c r="C19" s="17"/>
      <c r="D19" s="17"/>
      <c r="E19" s="17"/>
      <c r="F19" s="17"/>
      <c r="G19" s="17"/>
      <c r="H19" s="17"/>
      <c r="I19" s="17"/>
      <c r="J19" s="17"/>
    </row>
    <row r="20" spans="1:13">
      <c r="B20" s="17"/>
      <c r="C20" s="17"/>
      <c r="D20" s="17"/>
      <c r="E20" s="17"/>
      <c r="F20" s="17"/>
      <c r="G20" s="17"/>
      <c r="H20" s="17"/>
      <c r="I20" s="17"/>
      <c r="J20" s="17"/>
    </row>
    <row r="21" spans="1:13">
      <c r="B21" s="18" t="s">
        <v>86</v>
      </c>
      <c r="C21" s="17"/>
      <c r="D21" s="17"/>
      <c r="E21" s="17"/>
      <c r="F21" s="17"/>
      <c r="G21" s="17"/>
      <c r="H21" s="17"/>
      <c r="I21" s="17"/>
      <c r="J21" s="17"/>
    </row>
    <row r="22" spans="1:13" ht="15.75">
      <c r="B22" s="17" t="s">
        <v>85</v>
      </c>
      <c r="C22" s="19" t="s">
        <v>69</v>
      </c>
      <c r="D22" s="19" t="s">
        <v>70</v>
      </c>
      <c r="E22" s="19" t="s">
        <v>71</v>
      </c>
      <c r="F22" s="19" t="s">
        <v>72</v>
      </c>
      <c r="G22" s="19" t="s">
        <v>73</v>
      </c>
      <c r="H22" s="19" t="s">
        <v>74</v>
      </c>
      <c r="I22" s="19" t="s">
        <v>75</v>
      </c>
      <c r="J22" s="19" t="s">
        <v>76</v>
      </c>
    </row>
    <row r="23" spans="1:13">
      <c r="A23" s="1" t="s">
        <v>77</v>
      </c>
      <c r="B23" s="21">
        <v>1556.7111979417848</v>
      </c>
      <c r="C23" s="22">
        <v>1550.6656898172962</v>
      </c>
      <c r="D23" s="23">
        <v>10889.896968694709</v>
      </c>
      <c r="E23" s="23">
        <v>2569.4092657716797</v>
      </c>
      <c r="F23" s="23">
        <v>1794.2751612764534</v>
      </c>
      <c r="G23" s="23">
        <v>1102.1536661114042</v>
      </c>
      <c r="H23" s="23">
        <v>1909.5035858818228</v>
      </c>
      <c r="I23" s="23">
        <v>1778.2855355321133</v>
      </c>
      <c r="J23" s="23">
        <v>11321.515932653885</v>
      </c>
      <c r="K23" s="24"/>
      <c r="L23" s="24"/>
      <c r="M23" s="24"/>
    </row>
    <row r="24" spans="1:13">
      <c r="A24" s="1" t="s">
        <v>78</v>
      </c>
      <c r="B24" s="21">
        <v>217.98441242171518</v>
      </c>
      <c r="C24" s="22">
        <v>29.802948519702973</v>
      </c>
      <c r="D24" s="23">
        <v>2667.5387203232572</v>
      </c>
      <c r="E24" s="23">
        <v>841.0779215801283</v>
      </c>
      <c r="F24" s="23">
        <v>164.19443901901667</v>
      </c>
      <c r="G24" s="23">
        <v>102.54663396443802</v>
      </c>
      <c r="H24" s="23">
        <v>127.49792474803347</v>
      </c>
      <c r="I24" s="23">
        <v>415.21544121841538</v>
      </c>
      <c r="J24" s="23">
        <v>2529.4333405961488</v>
      </c>
      <c r="K24" s="24"/>
      <c r="L24" s="24"/>
      <c r="M24" s="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0B775-DDA5-4DAE-A69D-14B4ECD55AA0}">
  <dimension ref="A1:O39"/>
  <sheetViews>
    <sheetView workbookViewId="0">
      <selection sqref="A1:XFD1048576"/>
    </sheetView>
  </sheetViews>
  <sheetFormatPr defaultRowHeight="15"/>
  <cols>
    <col min="1" max="1" width="25.140625" style="1" bestFit="1" customWidth="1"/>
    <col min="2" max="2" width="22.28515625" style="1" bestFit="1" customWidth="1"/>
    <col min="3" max="5" width="9.140625" style="1"/>
    <col min="6" max="8" width="12.7109375" style="1" bestFit="1" customWidth="1"/>
    <col min="9" max="16384" width="9.140625" style="1"/>
  </cols>
  <sheetData>
    <row r="1" spans="1:8">
      <c r="A1" s="25"/>
      <c r="B1" s="2" t="s">
        <v>0</v>
      </c>
      <c r="C1" s="7">
        <v>1</v>
      </c>
      <c r="D1" s="7">
        <v>2</v>
      </c>
      <c r="E1" s="25" t="s">
        <v>87</v>
      </c>
      <c r="F1" s="25" t="s">
        <v>55</v>
      </c>
      <c r="G1" s="1" t="s">
        <v>88</v>
      </c>
    </row>
    <row r="2" spans="1:8">
      <c r="A2" s="52" t="s">
        <v>89</v>
      </c>
    </row>
    <row r="3" spans="1:8">
      <c r="A3" s="52"/>
      <c r="B3" s="1">
        <v>100</v>
      </c>
      <c r="C3" s="1">
        <v>3.7580893568281933E-2</v>
      </c>
      <c r="F3" s="1">
        <f>AVERAGE(C3:E3)</f>
        <v>3.7580893568281933E-2</v>
      </c>
    </row>
    <row r="4" spans="1:8">
      <c r="A4" s="52"/>
      <c r="B4" s="1">
        <v>500</v>
      </c>
      <c r="C4" s="1">
        <v>7.4803273755506605E-2</v>
      </c>
      <c r="D4" s="1">
        <v>6.3703793134267717E-2</v>
      </c>
      <c r="E4" s="1">
        <v>5.4810360633706631E-2</v>
      </c>
      <c r="F4" s="1">
        <f t="shared" ref="F4:F7" si="0">AVERAGE(C4:E4)</f>
        <v>6.4439142507826994E-2</v>
      </c>
      <c r="G4" s="1">
        <f>STDEV(C4:E4)/SQRT(3)</f>
        <v>5.783156514103523E-3</v>
      </c>
    </row>
    <row r="5" spans="1:8">
      <c r="A5" s="52"/>
      <c r="B5" s="1">
        <v>1000</v>
      </c>
      <c r="C5" s="1">
        <v>9.9386427654185011E-2</v>
      </c>
      <c r="D5" s="1">
        <v>0.12074171796330151</v>
      </c>
      <c r="E5" s="1">
        <v>9.1849980988800858E-2</v>
      </c>
      <c r="F5" s="1">
        <f t="shared" si="0"/>
        <v>0.10399270886876245</v>
      </c>
      <c r="G5" s="1">
        <f t="shared" ref="G5:G7" si="1">STDEV(C5:E5)/SQRT(3)</f>
        <v>8.6524849286541416E-3</v>
      </c>
    </row>
    <row r="6" spans="1:8">
      <c r="A6" s="52"/>
      <c r="B6" s="1">
        <v>5000</v>
      </c>
      <c r="C6" s="1">
        <v>0.10920969429515416</v>
      </c>
      <c r="D6" s="1">
        <v>0.15033603588597738</v>
      </c>
      <c r="E6" s="1">
        <v>0.14827919484293911</v>
      </c>
      <c r="F6" s="1">
        <f t="shared" si="0"/>
        <v>0.13594164167469022</v>
      </c>
      <c r="G6" s="1">
        <f t="shared" si="1"/>
        <v>1.3379155513905436E-2</v>
      </c>
    </row>
    <row r="7" spans="1:8">
      <c r="A7" s="52"/>
      <c r="B7" s="1">
        <v>10000</v>
      </c>
      <c r="C7" s="1">
        <v>0.11559992371145374</v>
      </c>
      <c r="D7" s="1">
        <v>0.16898443699641139</v>
      </c>
      <c r="E7" s="1">
        <v>0.15021276520076463</v>
      </c>
      <c r="F7" s="1">
        <f t="shared" si="0"/>
        <v>0.14493237530287659</v>
      </c>
      <c r="G7" s="1">
        <f t="shared" si="1"/>
        <v>1.5635306763574663E-2</v>
      </c>
    </row>
    <row r="8" spans="1:8">
      <c r="B8" s="7"/>
    </row>
    <row r="9" spans="1:8">
      <c r="B9" s="2" t="s">
        <v>0</v>
      </c>
      <c r="C9" s="1">
        <v>1</v>
      </c>
      <c r="D9" s="1">
        <v>2</v>
      </c>
      <c r="E9" s="1">
        <v>3</v>
      </c>
      <c r="F9" s="1">
        <v>4</v>
      </c>
      <c r="G9" s="1" t="s">
        <v>55</v>
      </c>
      <c r="H9" s="1" t="s">
        <v>7</v>
      </c>
    </row>
    <row r="10" spans="1:8">
      <c r="A10" s="52" t="s">
        <v>90</v>
      </c>
      <c r="B10" s="7"/>
      <c r="D10" s="1">
        <v>4.5108953074557583E-2</v>
      </c>
      <c r="E10" s="1">
        <v>0.11320983960003092</v>
      </c>
      <c r="G10" s="1">
        <f>AVERAGE(C10:F10)</f>
        <v>7.9159396337294255E-2</v>
      </c>
      <c r="H10" s="1">
        <f>STDEV(C10:F10)/SQRT(2)</f>
        <v>3.4050443262736645E-2</v>
      </c>
    </row>
    <row r="11" spans="1:8">
      <c r="A11" s="52"/>
      <c r="B11" s="7">
        <v>100</v>
      </c>
      <c r="C11" s="1">
        <v>0.3999738037267081</v>
      </c>
      <c r="D11" s="1">
        <v>0.34098661491151727</v>
      </c>
      <c r="E11" s="1">
        <v>0.25628560023709507</v>
      </c>
      <c r="F11" s="1">
        <v>0.20255591278225604</v>
      </c>
      <c r="G11" s="1">
        <f>AVERAGE(C11:F11)</f>
        <v>0.29995048291439413</v>
      </c>
      <c r="H11" s="1">
        <f>STDEV(C11:F11)/SQRT(4)</f>
        <v>4.3856729915007178E-2</v>
      </c>
    </row>
    <row r="12" spans="1:8">
      <c r="A12" s="52"/>
      <c r="B12" s="7">
        <v>500</v>
      </c>
      <c r="C12" s="1">
        <v>0.5097076926262144</v>
      </c>
      <c r="D12" s="1">
        <v>0.40214625255584563</v>
      </c>
      <c r="E12" s="1">
        <v>0.46642494590624428</v>
      </c>
      <c r="F12" s="1">
        <v>0.33633013572322629</v>
      </c>
      <c r="G12" s="1">
        <f>AVERAGE(C12:F12)</f>
        <v>0.42865225670288265</v>
      </c>
      <c r="H12" s="1">
        <f t="shared" ref="H12:H14" si="2">STDEV(C12:F12)/SQRT(4)</f>
        <v>3.7884365751146939E-2</v>
      </c>
    </row>
    <row r="13" spans="1:8">
      <c r="A13" s="52"/>
      <c r="B13" s="7">
        <v>5000</v>
      </c>
      <c r="C13" s="1">
        <v>0.66140715878324574</v>
      </c>
      <c r="D13" s="1">
        <v>0.7653997925152306</v>
      </c>
      <c r="E13" s="1">
        <v>0.64051570796072466</v>
      </c>
      <c r="F13" s="1">
        <v>0.65150579262003705</v>
      </c>
      <c r="G13" s="1">
        <f>AVERAGE(C13:F13)</f>
        <v>0.67970711296980946</v>
      </c>
      <c r="H13" s="1">
        <f t="shared" si="2"/>
        <v>2.8881084275238545E-2</v>
      </c>
    </row>
    <row r="14" spans="1:8">
      <c r="A14" s="52"/>
      <c r="B14" s="7">
        <v>10000</v>
      </c>
      <c r="C14" s="1">
        <v>0.66894814301640382</v>
      </c>
      <c r="D14" s="1">
        <v>0.73343945181317083</v>
      </c>
      <c r="E14" s="1">
        <v>0.62908591727443752</v>
      </c>
      <c r="F14" s="1">
        <v>0.71247209973464176</v>
      </c>
      <c r="G14" s="1">
        <f>AVERAGE(C14:F14)</f>
        <v>0.68598640295966351</v>
      </c>
      <c r="H14" s="1">
        <f t="shared" si="2"/>
        <v>2.3240144061978437E-2</v>
      </c>
    </row>
    <row r="15" spans="1:8">
      <c r="A15" s="52"/>
    </row>
    <row r="16" spans="1:8">
      <c r="B16" s="7"/>
    </row>
    <row r="17" spans="1:15">
      <c r="B17" s="2" t="s">
        <v>0</v>
      </c>
      <c r="C17" s="1">
        <v>1</v>
      </c>
      <c r="D17" s="1">
        <v>2</v>
      </c>
      <c r="E17" s="1">
        <v>3</v>
      </c>
      <c r="F17" s="1">
        <v>4</v>
      </c>
      <c r="G17" s="1">
        <v>5</v>
      </c>
      <c r="H17" s="1">
        <v>6</v>
      </c>
      <c r="I17" s="1">
        <v>7</v>
      </c>
      <c r="J17" s="1">
        <v>8</v>
      </c>
      <c r="K17" s="1">
        <v>9</v>
      </c>
      <c r="L17" s="1">
        <v>10</v>
      </c>
      <c r="M17" s="1">
        <v>11</v>
      </c>
      <c r="N17" s="1" t="s">
        <v>57</v>
      </c>
      <c r="O17" s="1" t="s">
        <v>7</v>
      </c>
    </row>
    <row r="18" spans="1:15">
      <c r="A18" s="51" t="s">
        <v>91</v>
      </c>
      <c r="B18" s="7">
        <v>1</v>
      </c>
      <c r="F18" s="1">
        <v>0.20847019155306221</v>
      </c>
      <c r="G18" s="1">
        <v>7.7501855058125152E-2</v>
      </c>
      <c r="H18" s="1">
        <v>6.2654312268708157E-2</v>
      </c>
      <c r="I18" s="1">
        <v>3.222468065616612E-2</v>
      </c>
      <c r="J18" s="1">
        <v>4.0917862742733083E-2</v>
      </c>
      <c r="K18" s="1">
        <v>5.136585012505912E-2</v>
      </c>
      <c r="L18" s="1">
        <v>6.3723085977733088E-2</v>
      </c>
      <c r="M18" s="1">
        <v>8.3512489402859935E-2</v>
      </c>
      <c r="N18" s="1">
        <f>AVERAGE(C18:M18)</f>
        <v>7.7546290973055862E-2</v>
      </c>
      <c r="O18" s="1">
        <f>STDEV(C18:M18)/SQRT(8)</f>
        <v>1.967169053067783E-2</v>
      </c>
    </row>
    <row r="19" spans="1:15">
      <c r="A19" s="51"/>
      <c r="B19" s="7">
        <v>20</v>
      </c>
      <c r="C19" s="1">
        <v>0.2047837378562955</v>
      </c>
      <c r="D19" s="1">
        <v>0.2433678269049859</v>
      </c>
      <c r="E19" s="1">
        <v>0.22183368623119551</v>
      </c>
      <c r="F19" s="1">
        <v>0.54800453448827136</v>
      </c>
      <c r="G19" s="1">
        <v>0.24897353450408111</v>
      </c>
      <c r="H19" s="1">
        <v>0.19360716404418205</v>
      </c>
      <c r="I19" s="1">
        <v>0.14302697205131054</v>
      </c>
      <c r="J19" s="1">
        <v>0.1895663302912127</v>
      </c>
      <c r="K19" s="1">
        <v>0.26469924027116737</v>
      </c>
      <c r="L19" s="1">
        <v>0.25536236859744632</v>
      </c>
      <c r="M19" s="1">
        <v>0.33956749617097814</v>
      </c>
      <c r="N19" s="1">
        <f t="shared" ref="N19:N22" si="3">AVERAGE(C19:M19)</f>
        <v>0.25934480831010237</v>
      </c>
      <c r="O19" s="1">
        <f>STDEV(C19:M19)/SQRT(11)</f>
        <v>3.2651295641371238E-2</v>
      </c>
    </row>
    <row r="20" spans="1:15">
      <c r="A20" s="51"/>
      <c r="B20" s="7">
        <v>100</v>
      </c>
      <c r="C20" s="1">
        <v>0.5054923210106127</v>
      </c>
      <c r="D20" s="1">
        <v>0.68457749986165684</v>
      </c>
      <c r="E20" s="1">
        <v>0.62132532038141908</v>
      </c>
      <c r="F20" s="1">
        <v>0.84760049995639908</v>
      </c>
      <c r="G20" s="1">
        <v>0.88439277764036606</v>
      </c>
      <c r="H20" s="1">
        <v>0.76360914150117243</v>
      </c>
      <c r="I20" s="1">
        <v>0.54058605023961304</v>
      </c>
      <c r="J20" s="1">
        <v>0.57193878234765949</v>
      </c>
      <c r="K20" s="1">
        <v>0.73531354260318971</v>
      </c>
      <c r="L20" s="1">
        <v>0.71611326368793626</v>
      </c>
      <c r="M20" s="1">
        <v>0.81367300387351826</v>
      </c>
      <c r="N20" s="1">
        <f t="shared" si="3"/>
        <v>0.69860201846395842</v>
      </c>
      <c r="O20" s="1">
        <f>STDEV(C20:M20)/SQRT(11)</f>
        <v>3.8175758986494543E-2</v>
      </c>
    </row>
    <row r="21" spans="1:15">
      <c r="A21" s="51"/>
      <c r="B21" s="7">
        <v>500</v>
      </c>
      <c r="C21" s="1">
        <v>0.61101670460739366</v>
      </c>
      <c r="D21" s="1">
        <v>0.63698743843727523</v>
      </c>
      <c r="E21" s="1">
        <v>0.60507111816370918</v>
      </c>
      <c r="F21" s="1">
        <v>0.88298985553585441</v>
      </c>
      <c r="G21" s="1">
        <v>0.99564679693297065</v>
      </c>
      <c r="H21" s="1">
        <v>0.84005197886945959</v>
      </c>
      <c r="I21" s="1">
        <v>0.64343614975567209</v>
      </c>
      <c r="J21" s="1">
        <v>0.65871292834264727</v>
      </c>
      <c r="K21" s="1">
        <v>0.87916348870206951</v>
      </c>
      <c r="L21" s="1">
        <v>0.82148053689080713</v>
      </c>
      <c r="M21" s="1">
        <v>0.91933995625313236</v>
      </c>
      <c r="N21" s="1">
        <f t="shared" si="3"/>
        <v>0.77217245022645387</v>
      </c>
      <c r="O21" s="1">
        <f>STDEV(C21:M21)/SQRT(11)</f>
        <v>4.3062393530100398E-2</v>
      </c>
    </row>
    <row r="22" spans="1:15">
      <c r="A22" s="51"/>
      <c r="B22" s="7">
        <v>2000</v>
      </c>
      <c r="C22" s="1">
        <v>0.87979736445541701</v>
      </c>
      <c r="D22" s="1">
        <v>0.81058048807481609</v>
      </c>
      <c r="E22" s="1">
        <v>0.80277430774944414</v>
      </c>
      <c r="F22" s="1">
        <v>0.88203063686306427</v>
      </c>
      <c r="H22" s="1">
        <v>0.57069408740359895</v>
      </c>
      <c r="J22" s="1">
        <v>0.67844650826197073</v>
      </c>
      <c r="N22" s="1">
        <f t="shared" si="3"/>
        <v>0.7707205654680519</v>
      </c>
      <c r="O22" s="1">
        <f>STDEV(C22:M22)/SQRT(6)</f>
        <v>5.0142805883426865E-2</v>
      </c>
    </row>
    <row r="24" spans="1:15">
      <c r="B24" s="2" t="s">
        <v>0</v>
      </c>
      <c r="C24" s="1">
        <v>1</v>
      </c>
      <c r="D24" s="1">
        <v>2</v>
      </c>
      <c r="E24" s="1">
        <v>3</v>
      </c>
      <c r="F24" s="1" t="s">
        <v>57</v>
      </c>
      <c r="G24" s="1" t="s">
        <v>7</v>
      </c>
    </row>
    <row r="25" spans="1:15">
      <c r="A25" s="51" t="s">
        <v>60</v>
      </c>
      <c r="B25" s="1">
        <v>1</v>
      </c>
      <c r="C25" s="7">
        <v>2.4526200000000001E-2</v>
      </c>
      <c r="D25" s="7"/>
      <c r="E25" s="7"/>
      <c r="F25" s="7">
        <f t="shared" ref="F25:F30" si="4">AVERAGE(C25:E25)</f>
        <v>2.4526200000000001E-2</v>
      </c>
      <c r="G25" s="7"/>
    </row>
    <row r="26" spans="1:15">
      <c r="A26" s="51"/>
      <c r="B26" s="1">
        <v>10</v>
      </c>
      <c r="C26" s="7">
        <v>2.0716436657310999E-2</v>
      </c>
      <c r="D26" s="7">
        <v>2.908842297174111E-2</v>
      </c>
      <c r="E26" s="7"/>
      <c r="F26" s="7">
        <f t="shared" si="4"/>
        <v>2.4902429814526054E-2</v>
      </c>
      <c r="G26" s="1">
        <f>STDEV(C26:E26)/SQRT(2)</f>
        <v>4.1859931572150602E-3</v>
      </c>
    </row>
    <row r="27" spans="1:15">
      <c r="A27" s="51"/>
      <c r="B27" s="1">
        <v>20</v>
      </c>
      <c r="C27" s="7">
        <v>3.41160160956566E-2</v>
      </c>
      <c r="D27" s="7">
        <v>7.5869644484958976E-2</v>
      </c>
      <c r="E27" s="7">
        <v>1.9003051643192499E-2</v>
      </c>
      <c r="F27" s="7">
        <f t="shared" si="4"/>
        <v>4.2996237407936018E-2</v>
      </c>
      <c r="G27" s="1">
        <f>STDEV(C27:E27)/SQRT(3)</f>
        <v>1.700584304755387E-2</v>
      </c>
    </row>
    <row r="28" spans="1:15">
      <c r="A28" s="51"/>
      <c r="B28" s="1">
        <v>30</v>
      </c>
      <c r="C28" s="7">
        <v>0.14351329514642899</v>
      </c>
      <c r="D28" s="7">
        <v>9.6690975387420233E-2</v>
      </c>
      <c r="E28" s="7">
        <v>2.907511737089202E-2</v>
      </c>
      <c r="F28" s="7">
        <f t="shared" si="4"/>
        <v>8.9759795968247083E-2</v>
      </c>
      <c r="G28" s="1">
        <f>STDEV(C28:E28)/SQRT(3)</f>
        <v>3.3216738096186423E-2</v>
      </c>
    </row>
    <row r="29" spans="1:15">
      <c r="A29" s="51"/>
      <c r="B29" s="1">
        <v>100</v>
      </c>
      <c r="C29" s="7">
        <v>0.425636902168256</v>
      </c>
      <c r="D29" s="7">
        <v>0.45319963536918861</v>
      </c>
      <c r="E29" s="7">
        <v>0.40025821596244099</v>
      </c>
      <c r="F29" s="7">
        <f t="shared" si="4"/>
        <v>0.42636491783329517</v>
      </c>
      <c r="G29" s="1">
        <f>STDEV(C29:E29)/SQRT(3)</f>
        <v>1.5287205732318506E-2</v>
      </c>
    </row>
    <row r="30" spans="1:15">
      <c r="A30" s="51"/>
      <c r="B30" s="1">
        <v>500</v>
      </c>
      <c r="C30" s="7">
        <v>0.79603975224967005</v>
      </c>
      <c r="D30" s="7">
        <v>0.73021877848678207</v>
      </c>
      <c r="E30" s="7">
        <v>0.75483568075117369</v>
      </c>
      <c r="F30" s="7">
        <f t="shared" si="4"/>
        <v>0.76036473716254183</v>
      </c>
      <c r="G30" s="1">
        <f>STDEV(C30:E30)/SQRT(3)</f>
        <v>1.9200937436956615E-2</v>
      </c>
    </row>
    <row r="31" spans="1:15">
      <c r="A31" s="51"/>
      <c r="B31" s="1">
        <v>1000</v>
      </c>
      <c r="C31" s="7">
        <v>0.84687918202169499</v>
      </c>
      <c r="D31" s="7">
        <v>0.76924339106654505</v>
      </c>
      <c r="E31" s="7">
        <v>0.78821596244131464</v>
      </c>
      <c r="F31" s="7">
        <f>AVERAGE(C31:E31)</f>
        <v>0.80144617850985156</v>
      </c>
      <c r="G31" s="1">
        <f>STDEV(C31:E31)/SQRT(3)</f>
        <v>2.3367413009167736E-2</v>
      </c>
    </row>
    <row r="33" spans="2:6">
      <c r="B33" s="7"/>
      <c r="C33" s="7"/>
      <c r="D33" s="7"/>
      <c r="E33" s="7"/>
      <c r="F33" s="7"/>
    </row>
    <row r="34" spans="2:6">
      <c r="B34" s="7"/>
      <c r="C34" s="7"/>
      <c r="D34" s="7"/>
      <c r="E34" s="7"/>
      <c r="F34" s="7"/>
    </row>
    <row r="35" spans="2:6">
      <c r="B35" s="7"/>
      <c r="C35" s="7"/>
      <c r="D35" s="7"/>
      <c r="E35" s="7"/>
      <c r="F35" s="7"/>
    </row>
    <row r="36" spans="2:6">
      <c r="B36" s="7"/>
      <c r="C36" s="7"/>
      <c r="D36" s="7"/>
      <c r="E36" s="7"/>
      <c r="F36" s="7"/>
    </row>
    <row r="37" spans="2:6">
      <c r="B37" s="7"/>
      <c r="C37" s="7"/>
      <c r="D37" s="7"/>
      <c r="E37" s="7"/>
      <c r="F37" s="7"/>
    </row>
    <row r="38" spans="2:6">
      <c r="B38" s="7"/>
      <c r="C38" s="7"/>
      <c r="D38" s="7"/>
      <c r="E38" s="7"/>
      <c r="F38" s="7"/>
    </row>
    <row r="39" spans="2:6">
      <c r="B39" s="7"/>
      <c r="C39" s="7"/>
      <c r="D39" s="7"/>
      <c r="E39" s="7"/>
      <c r="F39" s="7"/>
    </row>
  </sheetData>
  <mergeCells count="4">
    <mergeCell ref="A2:A7"/>
    <mergeCell ref="A10:A15"/>
    <mergeCell ref="A18:A22"/>
    <mergeCell ref="A25:A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044E9-7651-4450-9A2E-01AA4004DDA1}">
  <dimension ref="A1:K11"/>
  <sheetViews>
    <sheetView workbookViewId="0">
      <selection activeCell="I16" sqref="I16"/>
    </sheetView>
  </sheetViews>
  <sheetFormatPr defaultRowHeight="15"/>
  <sheetData>
    <row r="1" spans="1:11">
      <c r="A1" t="s">
        <v>61</v>
      </c>
      <c r="D1" t="s">
        <v>92</v>
      </c>
      <c r="G1" t="s">
        <v>93</v>
      </c>
      <c r="J1" t="s">
        <v>94</v>
      </c>
    </row>
    <row r="3" spans="1:11">
      <c r="A3" t="s">
        <v>65</v>
      </c>
      <c r="B3">
        <v>966.16149281895628</v>
      </c>
      <c r="D3" t="s">
        <v>65</v>
      </c>
      <c r="E3">
        <v>119.81853368495804</v>
      </c>
      <c r="G3" t="s">
        <v>65</v>
      </c>
      <c r="H3">
        <v>630.86409813860689</v>
      </c>
      <c r="J3" t="s">
        <v>65</v>
      </c>
      <c r="K3">
        <v>5292.8589990418768</v>
      </c>
    </row>
    <row r="4" spans="1:11">
      <c r="A4" t="s">
        <v>66</v>
      </c>
      <c r="B4">
        <v>874.87332780535235</v>
      </c>
      <c r="D4" t="s">
        <v>66</v>
      </c>
      <c r="E4">
        <v>39.811264565747265</v>
      </c>
      <c r="G4" t="s">
        <v>66</v>
      </c>
      <c r="H4">
        <v>324.45009271791815</v>
      </c>
      <c r="J4" t="s">
        <v>66</v>
      </c>
      <c r="K4">
        <v>4866.6773025296889</v>
      </c>
    </row>
    <row r="5" spans="1:11">
      <c r="A5" t="s">
        <v>6</v>
      </c>
      <c r="B5">
        <v>5</v>
      </c>
      <c r="D5" t="s">
        <v>6</v>
      </c>
      <c r="E5">
        <v>5</v>
      </c>
      <c r="G5" t="s">
        <v>6</v>
      </c>
      <c r="H5">
        <v>3</v>
      </c>
      <c r="J5" t="s">
        <v>6</v>
      </c>
      <c r="K5">
        <v>4</v>
      </c>
    </row>
    <row r="6" spans="1:11">
      <c r="A6" t="s">
        <v>67</v>
      </c>
      <c r="B6">
        <v>391.25524653484496</v>
      </c>
      <c r="D6" t="s">
        <v>67</v>
      </c>
      <c r="E6">
        <v>17.804138767847906</v>
      </c>
      <c r="G6" t="s">
        <v>67</v>
      </c>
      <c r="H6">
        <v>187.3213483692891</v>
      </c>
      <c r="J6" t="s">
        <v>67</v>
      </c>
      <c r="K6">
        <v>2433.3386512648444</v>
      </c>
    </row>
    <row r="7" spans="1:11">
      <c r="B7">
        <v>1612.6203732028137</v>
      </c>
      <c r="E7">
        <v>97.637739080787881</v>
      </c>
      <c r="H7">
        <v>270.18851975613654</v>
      </c>
      <c r="K7">
        <v>1598.4937137814081</v>
      </c>
    </row>
    <row r="8" spans="1:11">
      <c r="B8">
        <v>2136.8693062368598</v>
      </c>
      <c r="E8">
        <v>115.5217873993894</v>
      </c>
      <c r="H8">
        <v>723.43681435933468</v>
      </c>
      <c r="K8">
        <v>2659.2076047737992</v>
      </c>
    </row>
    <row r="9" spans="1:11">
      <c r="B9">
        <v>351.78265874067625</v>
      </c>
      <c r="E9">
        <v>188.53915980578415</v>
      </c>
      <c r="H9">
        <v>898.96696030034946</v>
      </c>
      <c r="K9">
        <v>12358.61642256393</v>
      </c>
    </row>
    <row r="10" spans="1:11">
      <c r="B10">
        <v>658.3121259144317</v>
      </c>
      <c r="E10">
        <v>88.340015448559996</v>
      </c>
      <c r="K10">
        <v>4555.11825504837</v>
      </c>
    </row>
    <row r="11" spans="1:11">
      <c r="B11">
        <v>71.222999999999999</v>
      </c>
      <c r="E11">
        <v>109.05396669026877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AB8D-BD3B-482C-AA9F-08829293716D}">
  <dimension ref="A1:K11"/>
  <sheetViews>
    <sheetView workbookViewId="0">
      <selection sqref="A1:K11"/>
    </sheetView>
  </sheetViews>
  <sheetFormatPr defaultRowHeight="15"/>
  <sheetData>
    <row r="1" spans="1:11">
      <c r="A1" t="s">
        <v>61</v>
      </c>
      <c r="D1" t="s">
        <v>92</v>
      </c>
      <c r="G1" t="s">
        <v>93</v>
      </c>
      <c r="J1" t="s">
        <v>94</v>
      </c>
    </row>
    <row r="3" spans="1:11">
      <c r="A3" t="s">
        <v>4</v>
      </c>
      <c r="B3">
        <v>4.642138099582434</v>
      </c>
      <c r="D3" t="s">
        <v>4</v>
      </c>
      <c r="E3">
        <v>5.9809740928481574</v>
      </c>
      <c r="G3" t="s">
        <v>4</v>
      </c>
      <c r="H3">
        <v>0.1736605400256199</v>
      </c>
      <c r="J3" t="s">
        <v>4</v>
      </c>
      <c r="K3">
        <v>5.485845557210693</v>
      </c>
    </row>
    <row r="4" spans="1:11">
      <c r="A4" t="s">
        <v>66</v>
      </c>
      <c r="B4">
        <v>2.2302854721867718</v>
      </c>
      <c r="D4" t="s">
        <v>66</v>
      </c>
      <c r="E4">
        <v>7.9018282894910472</v>
      </c>
      <c r="G4" t="s">
        <v>66</v>
      </c>
      <c r="H4">
        <v>1.9490171144468518E-2</v>
      </c>
      <c r="J4" t="s">
        <v>66</v>
      </c>
      <c r="K4">
        <v>5.8804237476376642</v>
      </c>
    </row>
    <row r="5" spans="1:11">
      <c r="A5" t="s">
        <v>6</v>
      </c>
      <c r="B5">
        <v>4</v>
      </c>
      <c r="D5" t="s">
        <v>6</v>
      </c>
      <c r="E5">
        <v>5</v>
      </c>
      <c r="G5" t="s">
        <v>6</v>
      </c>
      <c r="H5">
        <v>3</v>
      </c>
      <c r="J5" t="s">
        <v>6</v>
      </c>
      <c r="K5">
        <v>4</v>
      </c>
    </row>
    <row r="6" spans="1:11">
      <c r="A6" t="s">
        <v>67</v>
      </c>
      <c r="B6">
        <v>1.1151427360933859</v>
      </c>
      <c r="D6" t="s">
        <v>67</v>
      </c>
      <c r="E6">
        <v>3.5338050403665737</v>
      </c>
      <c r="G6" t="s">
        <v>67</v>
      </c>
      <c r="H6">
        <v>1.1252655556810777E-2</v>
      </c>
      <c r="J6" t="s">
        <v>67</v>
      </c>
      <c r="K6">
        <v>2.9402118738188321</v>
      </c>
    </row>
    <row r="7" spans="1:11">
      <c r="B7">
        <v>7.9629856225145268</v>
      </c>
      <c r="E7">
        <v>2.5683699685983439</v>
      </c>
      <c r="H7">
        <v>0.15322258635083252</v>
      </c>
      <c r="K7">
        <v>2.4904657912948909</v>
      </c>
    </row>
    <row r="8" spans="1:11">
      <c r="B8">
        <v>3.7302032235458986</v>
      </c>
      <c r="E8">
        <v>2.4693311129614206</v>
      </c>
      <c r="H8">
        <v>0.19203943772237902</v>
      </c>
      <c r="K8">
        <v>2.4693311129614206</v>
      </c>
    </row>
    <row r="9" spans="1:11">
      <c r="B9">
        <v>3.1535723751467195</v>
      </c>
      <c r="E9">
        <v>20.110407430863404</v>
      </c>
      <c r="H9">
        <v>0.17571959600364809</v>
      </c>
      <c r="K9">
        <v>14.305356759463422</v>
      </c>
    </row>
    <row r="10" spans="1:11">
      <c r="B10">
        <v>3.7217911771225913</v>
      </c>
      <c r="E10">
        <v>2.6782285651230375</v>
      </c>
      <c r="K10">
        <v>2.6782285651230375</v>
      </c>
    </row>
    <row r="11" spans="1:11">
      <c r="E11">
        <v>2.0785333866945792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Fig.1b</vt:lpstr>
      <vt:lpstr>Fig. 1h</vt:lpstr>
      <vt:lpstr>Fig. 2d</vt:lpstr>
      <vt:lpstr>Fig. 2e</vt:lpstr>
      <vt:lpstr>Fig. 2f</vt:lpstr>
      <vt:lpstr>Fig. 2g</vt:lpstr>
      <vt:lpstr>Fig. 3c</vt:lpstr>
      <vt:lpstr>Fig. 3e</vt:lpstr>
      <vt:lpstr>Fig. 3f</vt:lpstr>
      <vt:lpstr>Fig. 3g</vt:lpstr>
      <vt:lpstr>Fig. 4b</vt:lpstr>
      <vt:lpstr>Fig. 4c</vt:lpstr>
      <vt:lpstr>Fig. 4d</vt:lpstr>
      <vt:lpstr>Fig. 4e</vt:lpstr>
      <vt:lpstr>Fig. 5f</vt:lpstr>
      <vt:lpstr>Fig. 6</vt:lpstr>
      <vt:lpstr>Fig. S6c</vt:lpstr>
      <vt:lpstr>Fig. S7c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2020-07-04T02:10:56Z</dcterms:modified>
</cp:coreProperties>
</file>