
<file path=[Content_Types].xml><?xml version="1.0" encoding="utf-8"?>
<Types xmlns="http://schemas.openxmlformats.org/package/2006/content-types">
  <Override PartName="/xl/charts/chart2.xml" ContentType="application/vnd.openxmlformats-officedocument.drawingml.chart+xml"/>
  <Override PartName="/xl/worksheets/sheet3.xml" ContentType="application/vnd.openxmlformats-officedocument.spreadsheetml.worksheet+xml"/>
  <Override PartName="/xl/charts/chart9.xml" ContentType="application/vnd.openxmlformats-officedocument.drawingml.chart+xml"/>
  <Override PartName="/xl/charts/chart18.xml" ContentType="application/vnd.openxmlformats-officedocument.drawingml.chart+xml"/>
  <Default Extension="rels" ContentType="application/vnd.openxmlformats-package.relationships+xml"/>
  <Default Extension="xml" ContentType="application/xml"/>
  <Override PartName="/xl/charts/chart7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xl/worksheets/sheet1.xml" ContentType="application/vnd.openxmlformats-officedocument.spreadsheetml.worksheet+xml"/>
  <Override PartName="/xl/charts/chart5.xml" ContentType="application/vnd.openxmlformats-officedocument.drawingml.chart+xml"/>
  <Override PartName="/xl/charts/chart14.xml" ContentType="application/vnd.openxmlformats-officedocument.drawingml.chart+xml"/>
  <Override PartName="/xl/drawings/drawing6.xml" ContentType="application/vnd.openxmlformats-officedocument.drawing+xml"/>
  <Override PartName="/xl/externalLinks/externalLink3.xml" ContentType="application/vnd.openxmlformats-officedocument.spreadsheetml.externalLink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8.xml" ContentType="application/vnd.openxmlformats-officedocument.drawingml.chart+xml"/>
  <Override PartName="/xl/charts/chart17.xml" ContentType="application/vnd.openxmlformats-officedocument.drawingml.chart+xml"/>
  <Override PartName="/xl/worksheets/sheet2.xml" ContentType="application/vnd.openxmlformats-officedocument.spreadsheetml.worksheet+xml"/>
  <Override PartName="/xl/charts/chart6.xml" ContentType="application/vnd.openxmlformats-officedocument.drawingml.chart+xml"/>
  <Override PartName="/xl/charts/chart15.xml" ContentType="application/vnd.openxmlformats-officedocument.drawingml.chart+xml"/>
  <Override PartName="/xl/styles.xml" ContentType="application/vnd.openxmlformats-officedocument.spreadsheetml.styles+xml"/>
  <Override PartName="/xl/drawings/drawing7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13.xml" ContentType="application/vnd.openxmlformats-officedocument.drawingml.chart+xml"/>
  <Override PartName="/xl/externalLinks/externalLink2.xml" ContentType="application/vnd.openxmlformats-officedocument.spreadsheetml.externalLink+xml"/>
  <Override PartName="/xl/charts/chart11.xml" ContentType="application/vnd.openxmlformats-officedocument.drawingml.chart+xml"/>
  <Override PartName="/xl/workbook.xml" ContentType="application/vnd.openxmlformats-officedocument.spreadsheetml.sheet.main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20" yWindow="220" windowWidth="27820" windowHeight="16020" tabRatio="500"/>
  </bookViews>
  <sheets>
    <sheet name="Figure 5B, Figure S1D" sheetId="1" r:id="rId1"/>
    <sheet name="Figure 5C" sheetId="2" r:id="rId2"/>
    <sheet name="Figure 1C" sheetId="3" r:id="rId3"/>
    <sheet name="Figure 1D, E" sheetId="5" r:id="rId4"/>
    <sheet name="Figure 2B" sheetId="6" r:id="rId5"/>
    <sheet name="Fig 2 ia6 " sheetId="9" r:id="rId6"/>
    <sheet name="Fig 2 pou3" sheetId="10" r:id="rId7"/>
  </sheets>
  <externalReferences>
    <externalReference r:id="rId8"/>
    <externalReference r:id="rId9"/>
    <externalReference r:id="rId10"/>
  </externalReferences>
  <calcPr calcId="130405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K8" i="9"/>
  <c r="K9"/>
  <c r="K10"/>
  <c r="K11"/>
  <c r="K12"/>
  <c r="K13"/>
  <c r="X6"/>
  <c r="L8"/>
  <c r="L9"/>
  <c r="L10"/>
  <c r="L11"/>
  <c r="L12"/>
  <c r="L13"/>
  <c r="Y6"/>
  <c r="M8"/>
  <c r="M9"/>
  <c r="M10"/>
  <c r="M11"/>
  <c r="M12"/>
  <c r="M13"/>
  <c r="Z6"/>
  <c r="N8"/>
  <c r="N9"/>
  <c r="N10"/>
  <c r="N11"/>
  <c r="N12"/>
  <c r="AA6"/>
  <c r="O8"/>
  <c r="O9"/>
  <c r="O10"/>
  <c r="O11"/>
  <c r="O12"/>
  <c r="AB6"/>
  <c r="P8"/>
  <c r="P9"/>
  <c r="P10"/>
  <c r="P11"/>
  <c r="P12"/>
  <c r="AC6"/>
  <c r="Q8"/>
  <c r="Q9"/>
  <c r="Q10"/>
  <c r="Q11"/>
  <c r="Q12"/>
  <c r="Q13"/>
  <c r="AD6"/>
  <c r="R8"/>
  <c r="R9"/>
  <c r="R10"/>
  <c r="R11"/>
  <c r="R12"/>
  <c r="R13"/>
  <c r="AE6"/>
  <c r="S8"/>
  <c r="S9"/>
  <c r="S10"/>
  <c r="S11"/>
  <c r="S12"/>
  <c r="S13"/>
  <c r="AF6"/>
  <c r="T8"/>
  <c r="T9"/>
  <c r="T10"/>
  <c r="T11"/>
  <c r="AG6"/>
  <c r="U8"/>
  <c r="U9"/>
  <c r="U10"/>
  <c r="U11"/>
  <c r="AH6"/>
  <c r="V8"/>
  <c r="V9"/>
  <c r="V10"/>
  <c r="V11"/>
  <c r="AI6"/>
  <c r="X7"/>
  <c r="Y7"/>
  <c r="Z7"/>
  <c r="AA7"/>
  <c r="AB7"/>
  <c r="AC7"/>
  <c r="AD7"/>
  <c r="AE7"/>
  <c r="AF7"/>
  <c r="AG7"/>
  <c r="AH7"/>
  <c r="AI7"/>
  <c r="H8"/>
  <c r="I8"/>
  <c r="X8"/>
  <c r="Y8"/>
  <c r="Z8"/>
  <c r="AA8"/>
  <c r="AB8"/>
  <c r="AC8"/>
  <c r="AD8"/>
  <c r="AE8"/>
  <c r="AF8"/>
  <c r="AG8"/>
  <c r="AH8"/>
  <c r="AI8"/>
  <c r="H9"/>
  <c r="I9"/>
  <c r="X9"/>
  <c r="Y9"/>
  <c r="Z9"/>
  <c r="AA9"/>
  <c r="AB9"/>
  <c r="AC9"/>
  <c r="AD9"/>
  <c r="AE9"/>
  <c r="AF9"/>
  <c r="AG9"/>
  <c r="AH9"/>
  <c r="AI9"/>
  <c r="H10"/>
  <c r="I10"/>
  <c r="X10"/>
  <c r="Y10"/>
  <c r="Z10"/>
  <c r="AA10"/>
  <c r="AB10"/>
  <c r="AC10"/>
  <c r="AD10"/>
  <c r="AE10"/>
  <c r="AF10"/>
  <c r="AG10"/>
  <c r="AH10"/>
  <c r="AI10"/>
  <c r="H11"/>
  <c r="I11"/>
  <c r="H12"/>
  <c r="I12"/>
  <c r="H13"/>
  <c r="I13"/>
  <c r="X13"/>
  <c r="Y13"/>
  <c r="Z13"/>
  <c r="AA13"/>
  <c r="AB13"/>
  <c r="AC13"/>
  <c r="AD13"/>
  <c r="AE13"/>
  <c r="AF13"/>
  <c r="AG13"/>
  <c r="AH13"/>
  <c r="AI13"/>
  <c r="I14"/>
  <c r="X14"/>
  <c r="Y14"/>
  <c r="Z14"/>
  <c r="AA14"/>
  <c r="AB14"/>
  <c r="AC14"/>
  <c r="AD14"/>
  <c r="AE14"/>
  <c r="AF14"/>
  <c r="AG14"/>
  <c r="AH14"/>
  <c r="AI14"/>
  <c r="X15"/>
  <c r="Y15"/>
  <c r="Z15"/>
  <c r="AA15"/>
  <c r="AB15"/>
  <c r="AC15"/>
  <c r="AD15"/>
  <c r="AE15"/>
  <c r="AF15"/>
  <c r="AG15"/>
  <c r="AH15"/>
  <c r="AI15"/>
  <c r="X17"/>
  <c r="Y17"/>
  <c r="Z17"/>
  <c r="AA17"/>
  <c r="AB17"/>
  <c r="AC17"/>
  <c r="AD17"/>
  <c r="AE17"/>
  <c r="AF17"/>
  <c r="AG17"/>
  <c r="AH17"/>
  <c r="AI17"/>
  <c r="X18"/>
  <c r="Y18"/>
  <c r="Z18"/>
  <c r="AA18"/>
  <c r="AB18"/>
  <c r="AC18"/>
  <c r="AD18"/>
  <c r="AE18"/>
  <c r="AF18"/>
  <c r="AG18"/>
  <c r="AH18"/>
  <c r="AI18"/>
  <c r="H23"/>
  <c r="I23"/>
  <c r="H24"/>
  <c r="I24"/>
  <c r="H25"/>
  <c r="I25"/>
  <c r="H26"/>
  <c r="I26"/>
  <c r="H27"/>
  <c r="I27"/>
  <c r="I28"/>
  <c r="H35"/>
  <c r="I35"/>
  <c r="H36"/>
  <c r="I36"/>
  <c r="H37"/>
  <c r="I37"/>
  <c r="H38"/>
  <c r="I38"/>
  <c r="H39"/>
  <c r="I39"/>
  <c r="H40"/>
  <c r="I40"/>
  <c r="I41"/>
  <c r="H46"/>
  <c r="I46"/>
  <c r="H47"/>
  <c r="I47"/>
  <c r="H48"/>
  <c r="I48"/>
  <c r="H49"/>
  <c r="I49"/>
  <c r="I50"/>
  <c r="L10" i="10"/>
  <c r="L11"/>
  <c r="L12"/>
  <c r="L13"/>
  <c r="L14"/>
  <c r="L15"/>
  <c r="Z8"/>
  <c r="M10"/>
  <c r="M11"/>
  <c r="M12"/>
  <c r="M13"/>
  <c r="M14"/>
  <c r="M15"/>
  <c r="AA8"/>
  <c r="N10"/>
  <c r="N11"/>
  <c r="N12"/>
  <c r="N13"/>
  <c r="N14"/>
  <c r="N15"/>
  <c r="AB8"/>
  <c r="O10"/>
  <c r="O11"/>
  <c r="O12"/>
  <c r="O13"/>
  <c r="O14"/>
  <c r="O15"/>
  <c r="AC8"/>
  <c r="P10"/>
  <c r="P11"/>
  <c r="P12"/>
  <c r="P13"/>
  <c r="P14"/>
  <c r="P15"/>
  <c r="AD8"/>
  <c r="Q10"/>
  <c r="Q11"/>
  <c r="Q12"/>
  <c r="Q13"/>
  <c r="Q14"/>
  <c r="Q15"/>
  <c r="AE8"/>
  <c r="R10"/>
  <c r="R11"/>
  <c r="R12"/>
  <c r="R13"/>
  <c r="R14"/>
  <c r="R15"/>
  <c r="AF8"/>
  <c r="S10"/>
  <c r="S11"/>
  <c r="S12"/>
  <c r="S13"/>
  <c r="S14"/>
  <c r="S15"/>
  <c r="AG8"/>
  <c r="T10"/>
  <c r="T11"/>
  <c r="T12"/>
  <c r="T13"/>
  <c r="T14"/>
  <c r="T15"/>
  <c r="AH8"/>
  <c r="U10"/>
  <c r="U11"/>
  <c r="U12"/>
  <c r="U13"/>
  <c r="U14"/>
  <c r="U15"/>
  <c r="AI8"/>
  <c r="V10"/>
  <c r="V11"/>
  <c r="V12"/>
  <c r="V13"/>
  <c r="V14"/>
  <c r="V15"/>
  <c r="AJ8"/>
  <c r="W10"/>
  <c r="W11"/>
  <c r="W12"/>
  <c r="W13"/>
  <c r="W14"/>
  <c r="W15"/>
  <c r="AK8"/>
  <c r="Z9"/>
  <c r="AA9"/>
  <c r="AB9"/>
  <c r="AC9"/>
  <c r="AD9"/>
  <c r="AE9"/>
  <c r="AF9"/>
  <c r="AG9"/>
  <c r="AH9"/>
  <c r="AI9"/>
  <c r="AJ9"/>
  <c r="AK9"/>
  <c r="H10"/>
  <c r="I10"/>
  <c r="Z10"/>
  <c r="AA10"/>
  <c r="AB10"/>
  <c r="AC10"/>
  <c r="AD10"/>
  <c r="AE10"/>
  <c r="AF10"/>
  <c r="AG10"/>
  <c r="AH10"/>
  <c r="AI10"/>
  <c r="AJ10"/>
  <c r="AK10"/>
  <c r="H11"/>
  <c r="I11"/>
  <c r="Z11"/>
  <c r="AA11"/>
  <c r="AB11"/>
  <c r="AC11"/>
  <c r="AD11"/>
  <c r="AE11"/>
  <c r="AF11"/>
  <c r="AG11"/>
  <c r="AH11"/>
  <c r="AI11"/>
  <c r="AJ11"/>
  <c r="AK11"/>
  <c r="H12"/>
  <c r="I12"/>
  <c r="Z12"/>
  <c r="AA12"/>
  <c r="AB12"/>
  <c r="AC12"/>
  <c r="AD12"/>
  <c r="AE12"/>
  <c r="AF12"/>
  <c r="AG12"/>
  <c r="AH12"/>
  <c r="AI12"/>
  <c r="AJ12"/>
  <c r="AK12"/>
  <c r="H13"/>
  <c r="I13"/>
  <c r="H14"/>
  <c r="I14"/>
  <c r="H15"/>
  <c r="I15"/>
  <c r="J15"/>
  <c r="Z15"/>
  <c r="AA15"/>
  <c r="AB15"/>
  <c r="AC15"/>
  <c r="AD15"/>
  <c r="AE15"/>
  <c r="AF15"/>
  <c r="AG15"/>
  <c r="AH15"/>
  <c r="AI15"/>
  <c r="AJ15"/>
  <c r="AK15"/>
  <c r="R16"/>
  <c r="S16"/>
  <c r="T16"/>
  <c r="Z16"/>
  <c r="AA16"/>
  <c r="AB16"/>
  <c r="AC16"/>
  <c r="AD16"/>
  <c r="AE16"/>
  <c r="AF16"/>
  <c r="AG16"/>
  <c r="AH16"/>
  <c r="AI16"/>
  <c r="AJ16"/>
  <c r="AK16"/>
  <c r="Z17"/>
  <c r="AA17"/>
  <c r="AB17"/>
  <c r="AC17"/>
  <c r="AD17"/>
  <c r="AE17"/>
  <c r="AF17"/>
  <c r="AG17"/>
  <c r="AH17"/>
  <c r="AI17"/>
  <c r="AJ17"/>
  <c r="AK17"/>
  <c r="Z19"/>
  <c r="AA19"/>
  <c r="AB19"/>
  <c r="AC19"/>
  <c r="AD19"/>
  <c r="AE19"/>
  <c r="AF19"/>
  <c r="AG19"/>
  <c r="AH19"/>
  <c r="AI19"/>
  <c r="AJ19"/>
  <c r="AK19"/>
  <c r="H20"/>
  <c r="I20"/>
  <c r="Z20"/>
  <c r="AA20"/>
  <c r="AB20"/>
  <c r="AC20"/>
  <c r="AD20"/>
  <c r="AE20"/>
  <c r="AF20"/>
  <c r="AG20"/>
  <c r="AH20"/>
  <c r="AI20"/>
  <c r="AJ20"/>
  <c r="AK20"/>
  <c r="H21"/>
  <c r="I21"/>
  <c r="H22"/>
  <c r="I22"/>
  <c r="H23"/>
  <c r="I23"/>
  <c r="H24"/>
  <c r="I24"/>
  <c r="H25"/>
  <c r="I25"/>
  <c r="J24"/>
  <c r="H31"/>
  <c r="I31"/>
  <c r="H32"/>
  <c r="I32"/>
  <c r="H33"/>
  <c r="I33"/>
  <c r="H34"/>
  <c r="I34"/>
  <c r="H35"/>
  <c r="I35"/>
  <c r="H36"/>
  <c r="I36"/>
  <c r="H37"/>
  <c r="I37"/>
  <c r="J33"/>
  <c r="H41"/>
  <c r="I41"/>
  <c r="H42"/>
  <c r="I42"/>
  <c r="H43"/>
  <c r="I43"/>
  <c r="H44"/>
  <c r="I44"/>
  <c r="H45"/>
  <c r="I45"/>
  <c r="H46"/>
  <c r="I46"/>
  <c r="J44"/>
  <c r="J79"/>
  <c r="K79"/>
  <c r="L79"/>
  <c r="M79"/>
  <c r="N79"/>
  <c r="P79"/>
  <c r="Q79"/>
  <c r="R79"/>
  <c r="Y79"/>
  <c r="AA79"/>
  <c r="AB79"/>
  <c r="AC79"/>
  <c r="J80"/>
  <c r="K80"/>
  <c r="L80"/>
  <c r="M80"/>
  <c r="N80"/>
  <c r="P80"/>
  <c r="Q80"/>
  <c r="R80"/>
  <c r="Y80"/>
  <c r="AA80"/>
  <c r="AB80"/>
  <c r="AC80"/>
  <c r="J81"/>
  <c r="K81"/>
  <c r="L81"/>
  <c r="M81"/>
  <c r="N81"/>
  <c r="P81"/>
  <c r="Q81"/>
  <c r="R81"/>
  <c r="Y81"/>
  <c r="AA81"/>
  <c r="AB81"/>
  <c r="AC81"/>
  <c r="L83"/>
  <c r="N83"/>
  <c r="P83"/>
  <c r="Q83"/>
  <c r="R83"/>
  <c r="AA83"/>
  <c r="AB83"/>
  <c r="AC83"/>
  <c r="P86"/>
  <c r="Q86"/>
  <c r="R86"/>
  <c r="S85"/>
  <c r="AA85"/>
  <c r="AB85"/>
  <c r="AC85"/>
  <c r="AA107" i="3"/>
  <c r="Z107"/>
  <c r="Y107"/>
  <c r="X107"/>
  <c r="W107"/>
  <c r="V107"/>
  <c r="U107"/>
  <c r="AA106"/>
  <c r="Z106"/>
  <c r="Y106"/>
  <c r="X106"/>
  <c r="W106"/>
  <c r="V106"/>
  <c r="U106"/>
  <c r="AA104"/>
  <c r="Z104"/>
  <c r="Y104"/>
  <c r="X104"/>
  <c r="W104"/>
  <c r="V104"/>
  <c r="U104"/>
  <c r="AA103"/>
  <c r="Z103"/>
  <c r="Y103"/>
  <c r="X103"/>
  <c r="W103"/>
  <c r="V103"/>
  <c r="U103"/>
  <c r="AA102"/>
  <c r="Z102"/>
  <c r="Y102"/>
  <c r="X102"/>
  <c r="W102"/>
  <c r="V102"/>
  <c r="U102"/>
  <c r="AA99"/>
  <c r="Z99"/>
  <c r="Y99"/>
  <c r="X99"/>
  <c r="W99"/>
  <c r="V99"/>
  <c r="U99"/>
  <c r="AA98"/>
  <c r="Z98"/>
  <c r="Y98"/>
  <c r="X98"/>
  <c r="W98"/>
  <c r="V98"/>
  <c r="U98"/>
  <c r="AA97"/>
  <c r="Z97"/>
  <c r="Y97"/>
  <c r="X97"/>
  <c r="W97"/>
  <c r="V97"/>
  <c r="U97"/>
  <c r="AA96"/>
  <c r="Z96"/>
  <c r="Y96"/>
  <c r="X96"/>
  <c r="W96"/>
  <c r="V96"/>
  <c r="U96"/>
  <c r="AA95"/>
  <c r="Z95"/>
  <c r="Y95"/>
  <c r="X95"/>
  <c r="W95"/>
  <c r="V95"/>
  <c r="U95"/>
  <c r="O89"/>
  <c r="N89"/>
  <c r="M89"/>
  <c r="L89"/>
  <c r="K89"/>
  <c r="J89"/>
  <c r="I89"/>
  <c r="H89"/>
  <c r="G89"/>
  <c r="F89"/>
  <c r="E89"/>
  <c r="D89"/>
  <c r="C89"/>
  <c r="H73"/>
  <c r="G73"/>
  <c r="F73"/>
  <c r="E73"/>
  <c r="D73"/>
  <c r="H72"/>
  <c r="G72"/>
  <c r="F72"/>
  <c r="E72"/>
  <c r="D72"/>
  <c r="H71"/>
  <c r="G71"/>
  <c r="F71"/>
  <c r="E71"/>
  <c r="D71"/>
  <c r="H70"/>
  <c r="G70"/>
  <c r="F70"/>
  <c r="E70"/>
  <c r="D70"/>
  <c r="H69"/>
  <c r="G69"/>
  <c r="F69"/>
  <c r="E69"/>
  <c r="D69"/>
  <c r="H68"/>
  <c r="G68"/>
  <c r="F68"/>
  <c r="E68"/>
  <c r="D68"/>
  <c r="H67"/>
  <c r="G67"/>
  <c r="F67"/>
  <c r="E67"/>
  <c r="D67"/>
  <c r="G63"/>
  <c r="G62"/>
  <c r="G61"/>
  <c r="G60"/>
  <c r="G59"/>
  <c r="G58"/>
  <c r="G57"/>
  <c r="I52"/>
  <c r="H52"/>
  <c r="G52"/>
  <c r="I51"/>
  <c r="H51"/>
  <c r="G51"/>
  <c r="I50"/>
  <c r="H50"/>
  <c r="G50"/>
  <c r="I49"/>
  <c r="H49"/>
  <c r="G49"/>
  <c r="I48"/>
  <c r="H48"/>
  <c r="G48"/>
  <c r="I47"/>
  <c r="H47"/>
  <c r="G47"/>
  <c r="I46"/>
  <c r="H46"/>
  <c r="G46"/>
  <c r="J38"/>
  <c r="I38"/>
  <c r="H38"/>
  <c r="G38"/>
  <c r="F38"/>
  <c r="E38"/>
  <c r="D38"/>
  <c r="N37"/>
  <c r="J37"/>
  <c r="I37"/>
  <c r="H37"/>
  <c r="G37"/>
  <c r="F37"/>
  <c r="D37"/>
  <c r="N36"/>
  <c r="J36"/>
  <c r="I36"/>
  <c r="H36"/>
  <c r="G36"/>
  <c r="E36"/>
  <c r="D36"/>
  <c r="N35"/>
  <c r="I35"/>
  <c r="H35"/>
  <c r="G35"/>
  <c r="F35"/>
  <c r="E35"/>
  <c r="D35"/>
  <c r="J34"/>
  <c r="I34"/>
  <c r="H34"/>
  <c r="G34"/>
  <c r="F34"/>
  <c r="E34"/>
  <c r="D34"/>
  <c r="N33"/>
  <c r="J33"/>
  <c r="I33"/>
  <c r="H33"/>
  <c r="G33"/>
  <c r="F33"/>
  <c r="E33"/>
  <c r="D33"/>
  <c r="N32"/>
  <c r="J32"/>
  <c r="I32"/>
  <c r="H32"/>
  <c r="G32"/>
  <c r="F32"/>
  <c r="E32"/>
  <c r="D32"/>
  <c r="H29"/>
  <c r="G29"/>
  <c r="F29"/>
  <c r="E29"/>
  <c r="D29"/>
  <c r="H28"/>
  <c r="G28"/>
  <c r="F28"/>
  <c r="E28"/>
  <c r="D28"/>
  <c r="M27"/>
  <c r="L27"/>
  <c r="K27"/>
  <c r="J27"/>
  <c r="H27"/>
  <c r="G27"/>
  <c r="F27"/>
  <c r="E27"/>
  <c r="D27"/>
  <c r="H26"/>
  <c r="G26"/>
  <c r="F26"/>
  <c r="E26"/>
  <c r="D26"/>
  <c r="H25"/>
  <c r="G25"/>
  <c r="F25"/>
  <c r="E25"/>
  <c r="D25"/>
  <c r="H24"/>
  <c r="G24"/>
  <c r="F24"/>
  <c r="E24"/>
  <c r="D24"/>
  <c r="H23"/>
  <c r="G23"/>
  <c r="F23"/>
  <c r="E23"/>
  <c r="D23"/>
  <c r="I15"/>
  <c r="H15"/>
  <c r="G15"/>
  <c r="P38" i="5"/>
  <c r="O38"/>
  <c r="N38"/>
  <c r="AA37"/>
  <c r="Z37"/>
  <c r="Y37"/>
  <c r="Q37"/>
  <c r="AA35"/>
  <c r="Z35"/>
  <c r="Y35"/>
  <c r="P35"/>
  <c r="O35"/>
  <c r="N35"/>
  <c r="L35"/>
  <c r="J35"/>
  <c r="AA33"/>
  <c r="Z33"/>
  <c r="Y33"/>
  <c r="W33"/>
  <c r="P33"/>
  <c r="O33"/>
  <c r="N33"/>
  <c r="L33"/>
  <c r="K33"/>
  <c r="J33"/>
  <c r="I33"/>
  <c r="H33"/>
  <c r="AA32"/>
  <c r="Z32"/>
  <c r="Y32"/>
  <c r="W32"/>
  <c r="P32"/>
  <c r="O32"/>
  <c r="N32"/>
  <c r="L32"/>
  <c r="K32"/>
  <c r="J32"/>
  <c r="I32"/>
  <c r="H32"/>
  <c r="AA31"/>
  <c r="Z31"/>
  <c r="Y31"/>
  <c r="W31"/>
  <c r="P31"/>
  <c r="O31"/>
  <c r="N31"/>
  <c r="L31"/>
  <c r="K31"/>
  <c r="J31"/>
  <c r="I31"/>
  <c r="H31"/>
  <c r="AP140" i="1"/>
  <c r="AO140"/>
  <c r="AN140"/>
  <c r="AM140"/>
  <c r="AL140"/>
  <c r="AK140"/>
  <c r="AJ140"/>
  <c r="AI140"/>
  <c r="AH140"/>
  <c r="AP139"/>
  <c r="AO139"/>
  <c r="AN139"/>
  <c r="AM139"/>
  <c r="AL139"/>
  <c r="AK139"/>
  <c r="AJ139"/>
  <c r="AI139"/>
  <c r="AH139"/>
  <c r="AP137"/>
  <c r="AO137"/>
  <c r="AN137"/>
  <c r="AM137"/>
  <c r="AL137"/>
  <c r="AK137"/>
  <c r="AJ137"/>
  <c r="AI137"/>
  <c r="AH137"/>
  <c r="AP136"/>
  <c r="AO136"/>
  <c r="AN136"/>
  <c r="AM136"/>
  <c r="AL136"/>
  <c r="AK136"/>
  <c r="AJ136"/>
  <c r="AI136"/>
  <c r="AH136"/>
  <c r="AP135"/>
  <c r="AO135"/>
  <c r="AN135"/>
  <c r="AM135"/>
  <c r="AL135"/>
  <c r="AK135"/>
  <c r="AJ135"/>
  <c r="AI135"/>
  <c r="AH135"/>
  <c r="AP132"/>
  <c r="AO132"/>
  <c r="AN132"/>
  <c r="AM132"/>
  <c r="AL132"/>
  <c r="AK132"/>
  <c r="AJ132"/>
  <c r="AI132"/>
  <c r="AH132"/>
  <c r="AP131"/>
  <c r="AO131"/>
  <c r="AN131"/>
  <c r="AM131"/>
  <c r="AL131"/>
  <c r="AK131"/>
  <c r="AJ131"/>
  <c r="AI131"/>
  <c r="AH131"/>
  <c r="AP130"/>
  <c r="AO130"/>
  <c r="AN130"/>
  <c r="AM130"/>
  <c r="AL130"/>
  <c r="AK130"/>
  <c r="AJ130"/>
  <c r="AI130"/>
  <c r="AH130"/>
  <c r="AP129"/>
  <c r="AO129"/>
  <c r="AN129"/>
  <c r="AM129"/>
  <c r="AL129"/>
  <c r="AK129"/>
  <c r="AJ129"/>
  <c r="AI129"/>
  <c r="AH129"/>
  <c r="AP128"/>
  <c r="AO128"/>
  <c r="AN128"/>
  <c r="AM128"/>
  <c r="AL128"/>
  <c r="AK128"/>
  <c r="AJ128"/>
  <c r="AI128"/>
  <c r="AH128"/>
  <c r="AD112"/>
  <c r="AC112"/>
  <c r="AD111"/>
  <c r="AC111"/>
  <c r="X111"/>
  <c r="W111"/>
  <c r="V111"/>
  <c r="U111"/>
  <c r="AD110"/>
  <c r="AC110"/>
  <c r="X110"/>
  <c r="W110"/>
  <c r="V110"/>
  <c r="U110"/>
  <c r="AD109"/>
  <c r="AC109"/>
  <c r="X109"/>
  <c r="W109"/>
  <c r="V109"/>
  <c r="U109"/>
  <c r="AD108"/>
  <c r="AC108"/>
  <c r="X108"/>
  <c r="W108"/>
  <c r="V108"/>
  <c r="U108"/>
  <c r="AD107"/>
  <c r="AC107"/>
  <c r="X107"/>
  <c r="W107"/>
  <c r="V107"/>
  <c r="U107"/>
  <c r="AD106"/>
  <c r="AC106"/>
  <c r="X106"/>
  <c r="W106"/>
  <c r="V106"/>
  <c r="U106"/>
  <c r="AD105"/>
  <c r="AC105"/>
  <c r="X105"/>
  <c r="W105"/>
  <c r="V105"/>
  <c r="U105"/>
  <c r="AD104"/>
  <c r="AC104"/>
  <c r="X104"/>
  <c r="W104"/>
  <c r="V104"/>
  <c r="U104"/>
  <c r="AD103"/>
  <c r="AC103"/>
  <c r="X103"/>
  <c r="W103"/>
  <c r="V103"/>
  <c r="U103"/>
  <c r="X100"/>
  <c r="W100"/>
  <c r="X99"/>
  <c r="W99"/>
  <c r="X98"/>
  <c r="W98"/>
  <c r="U98"/>
  <c r="T98"/>
  <c r="X97"/>
  <c r="W97"/>
  <c r="U97"/>
  <c r="T97"/>
  <c r="U96"/>
  <c r="T96"/>
  <c r="X95"/>
  <c r="W95"/>
  <c r="U95"/>
  <c r="T95"/>
  <c r="X94"/>
  <c r="W94"/>
  <c r="U94"/>
  <c r="T94"/>
  <c r="X93"/>
  <c r="W93"/>
  <c r="U92"/>
  <c r="T92"/>
  <c r="X91"/>
  <c r="W91"/>
  <c r="U91"/>
  <c r="T91"/>
  <c r="X90"/>
  <c r="W90"/>
  <c r="X89"/>
  <c r="W89"/>
  <c r="U89"/>
  <c r="T89"/>
  <c r="R89"/>
  <c r="Q89"/>
  <c r="P89"/>
  <c r="O89"/>
  <c r="N89"/>
  <c r="M89"/>
  <c r="U88"/>
  <c r="T88"/>
  <c r="R88"/>
  <c r="Q88"/>
  <c r="P88"/>
  <c r="O88"/>
  <c r="N88"/>
  <c r="M88"/>
  <c r="X87"/>
  <c r="W87"/>
  <c r="U87"/>
  <c r="T87"/>
  <c r="X86"/>
  <c r="W86"/>
  <c r="R86"/>
  <c r="Q86"/>
  <c r="P86"/>
  <c r="O86"/>
  <c r="N86"/>
  <c r="M86"/>
  <c r="X85"/>
  <c r="W85"/>
  <c r="U85"/>
  <c r="T85"/>
  <c r="R85"/>
  <c r="Q85"/>
  <c r="P85"/>
  <c r="O85"/>
  <c r="N85"/>
  <c r="M85"/>
  <c r="X84"/>
  <c r="W84"/>
  <c r="U84"/>
  <c r="T84"/>
  <c r="R84"/>
  <c r="Q84"/>
  <c r="P84"/>
  <c r="O84"/>
  <c r="N84"/>
  <c r="M84"/>
  <c r="X83"/>
  <c r="W83"/>
  <c r="U83"/>
  <c r="T83"/>
  <c r="R81"/>
  <c r="Q81"/>
  <c r="P81"/>
  <c r="O81"/>
  <c r="N81"/>
  <c r="M81"/>
  <c r="R80"/>
  <c r="Q80"/>
  <c r="P80"/>
  <c r="O80"/>
  <c r="N80"/>
  <c r="M80"/>
  <c r="R79"/>
  <c r="Q79"/>
  <c r="P79"/>
  <c r="O79"/>
  <c r="N79"/>
  <c r="M79"/>
  <c r="W78"/>
  <c r="V78"/>
  <c r="U78"/>
  <c r="R78"/>
  <c r="Q78"/>
  <c r="P78"/>
  <c r="O78"/>
  <c r="N78"/>
  <c r="M78"/>
  <c r="W77"/>
  <c r="V77"/>
  <c r="U77"/>
  <c r="R77"/>
  <c r="Q77"/>
  <c r="P77"/>
  <c r="O77"/>
  <c r="N77"/>
  <c r="M77"/>
  <c r="Z76"/>
  <c r="Y76"/>
  <c r="W76"/>
  <c r="V76"/>
  <c r="U76"/>
  <c r="G76"/>
  <c r="F76"/>
  <c r="E76"/>
  <c r="D76"/>
  <c r="Z75"/>
  <c r="Y75"/>
  <c r="W75"/>
  <c r="V75"/>
  <c r="U75"/>
  <c r="G75"/>
  <c r="F75"/>
  <c r="E75"/>
  <c r="D75"/>
  <c r="AE74"/>
  <c r="Z74"/>
  <c r="Y74"/>
  <c r="W74"/>
  <c r="V74"/>
  <c r="U74"/>
  <c r="G74"/>
  <c r="F74"/>
  <c r="E74"/>
  <c r="D74"/>
  <c r="AE73"/>
  <c r="Z73"/>
  <c r="Y73"/>
  <c r="W73"/>
  <c r="V73"/>
  <c r="U73"/>
  <c r="G73"/>
  <c r="F73"/>
  <c r="E73"/>
  <c r="D73"/>
  <c r="Z72"/>
  <c r="Y72"/>
  <c r="W72"/>
  <c r="V72"/>
  <c r="U72"/>
  <c r="G72"/>
  <c r="F72"/>
  <c r="E72"/>
  <c r="D72"/>
  <c r="AX71"/>
  <c r="AE71"/>
  <c r="AC71"/>
  <c r="Z71"/>
  <c r="Y71"/>
  <c r="W71"/>
  <c r="V71"/>
  <c r="U71"/>
  <c r="G71"/>
  <c r="F71"/>
  <c r="E71"/>
  <c r="D71"/>
  <c r="AX70"/>
  <c r="AE70"/>
  <c r="AC70"/>
  <c r="Z70"/>
  <c r="Y70"/>
  <c r="W70"/>
  <c r="V70"/>
  <c r="U70"/>
  <c r="AX69"/>
  <c r="AE69"/>
  <c r="AC69"/>
  <c r="Z69"/>
  <c r="Y69"/>
  <c r="W69"/>
  <c r="V69"/>
  <c r="U69"/>
  <c r="AX68"/>
  <c r="AC68"/>
  <c r="Z68"/>
  <c r="Y68"/>
  <c r="W68"/>
  <c r="V68"/>
  <c r="U68"/>
  <c r="AX67"/>
  <c r="AP67"/>
  <c r="AC67"/>
  <c r="Z67"/>
  <c r="Y67"/>
  <c r="W67"/>
  <c r="V67"/>
  <c r="U67"/>
  <c r="AX66"/>
  <c r="AP66"/>
  <c r="AE66"/>
  <c r="AC66"/>
  <c r="Z66"/>
  <c r="Y66"/>
  <c r="W66"/>
  <c r="V66"/>
  <c r="U66"/>
  <c r="G66"/>
  <c r="F66"/>
  <c r="E66"/>
  <c r="AX65"/>
  <c r="AP65"/>
  <c r="AC65"/>
  <c r="Z65"/>
  <c r="Y65"/>
  <c r="W65"/>
  <c r="V65"/>
  <c r="U65"/>
  <c r="G65"/>
  <c r="F65"/>
  <c r="E65"/>
  <c r="AP64"/>
  <c r="AE64"/>
  <c r="AC64"/>
  <c r="Z64"/>
  <c r="Y64"/>
  <c r="W64"/>
  <c r="V64"/>
  <c r="U64"/>
  <c r="G64"/>
  <c r="F64"/>
  <c r="E64"/>
  <c r="BN63"/>
  <c r="AP63"/>
  <c r="AE63"/>
  <c r="AC63"/>
  <c r="Z63"/>
  <c r="Y63"/>
  <c r="W63"/>
  <c r="V63"/>
  <c r="U63"/>
  <c r="G63"/>
  <c r="F63"/>
  <c r="E63"/>
  <c r="BN62"/>
  <c r="AP62"/>
  <c r="AE62"/>
  <c r="AC62"/>
  <c r="G62"/>
  <c r="F62"/>
  <c r="E62"/>
  <c r="BN61"/>
  <c r="AE61"/>
  <c r="AC61"/>
  <c r="L61"/>
  <c r="G61"/>
  <c r="F61"/>
  <c r="E61"/>
  <c r="BN60"/>
  <c r="AT60"/>
  <c r="AE60"/>
  <c r="AC60"/>
  <c r="W60"/>
  <c r="U60"/>
  <c r="L60"/>
  <c r="BN59"/>
  <c r="AX59"/>
  <c r="AT59"/>
  <c r="AE59"/>
  <c r="AC59"/>
  <c r="W59"/>
  <c r="U59"/>
  <c r="L59"/>
  <c r="BN58"/>
  <c r="AX58"/>
  <c r="AT58"/>
  <c r="AC58"/>
  <c r="Z58"/>
  <c r="W58"/>
  <c r="U58"/>
  <c r="L58"/>
  <c r="AX57"/>
  <c r="AT57"/>
  <c r="AC57"/>
  <c r="Z57"/>
  <c r="W57"/>
  <c r="U57"/>
  <c r="L57"/>
  <c r="BA56"/>
  <c r="AX56"/>
  <c r="AT56"/>
  <c r="AE56"/>
  <c r="AC56"/>
  <c r="Z56"/>
  <c r="W56"/>
  <c r="U56"/>
  <c r="L56"/>
  <c r="BA55"/>
  <c r="AX55"/>
  <c r="AT55"/>
  <c r="Z55"/>
  <c r="W55"/>
  <c r="U55"/>
  <c r="L55"/>
  <c r="BA54"/>
  <c r="AX54"/>
  <c r="AT54"/>
  <c r="Z54"/>
  <c r="W54"/>
  <c r="U54"/>
  <c r="N54"/>
  <c r="L54"/>
  <c r="BA53"/>
  <c r="AX53"/>
  <c r="AT53"/>
  <c r="AE53"/>
  <c r="Z53"/>
  <c r="W53"/>
  <c r="U53"/>
  <c r="L53"/>
  <c r="BN52"/>
  <c r="BA52"/>
  <c r="AX52"/>
  <c r="AT52"/>
  <c r="AE52"/>
  <c r="AC52"/>
  <c r="Z52"/>
  <c r="W52"/>
  <c r="U52"/>
  <c r="N52"/>
  <c r="L52"/>
  <c r="BN51"/>
  <c r="BA51"/>
  <c r="AX51"/>
  <c r="AT51"/>
  <c r="AE51"/>
  <c r="AC51"/>
  <c r="Z51"/>
  <c r="W51"/>
  <c r="U51"/>
  <c r="N51"/>
  <c r="L51"/>
  <c r="BN50"/>
  <c r="BA50"/>
  <c r="AX50"/>
  <c r="AT50"/>
  <c r="AE50"/>
  <c r="AC50"/>
  <c r="Z50"/>
  <c r="W50"/>
  <c r="U50"/>
  <c r="BQ49"/>
  <c r="BN49"/>
  <c r="AE49"/>
  <c r="AC49"/>
  <c r="Z49"/>
  <c r="W49"/>
  <c r="U49"/>
  <c r="BQ48"/>
  <c r="BN48"/>
  <c r="AE48"/>
  <c r="AC48"/>
  <c r="Z48"/>
  <c r="W48"/>
  <c r="U48"/>
  <c r="BQ47"/>
  <c r="BN47"/>
  <c r="AT47"/>
  <c r="AC47"/>
  <c r="Z47"/>
  <c r="W47"/>
  <c r="U47"/>
  <c r="M47"/>
  <c r="L47"/>
  <c r="H47"/>
  <c r="F47"/>
  <c r="BQ46"/>
  <c r="BN46"/>
  <c r="AX46"/>
  <c r="AT46"/>
  <c r="AC46"/>
  <c r="Z46"/>
  <c r="W46"/>
  <c r="U46"/>
  <c r="M46"/>
  <c r="L46"/>
  <c r="H46"/>
  <c r="F46"/>
  <c r="BQ45"/>
  <c r="BN45"/>
  <c r="AX45"/>
  <c r="AT45"/>
  <c r="AP45"/>
  <c r="AE45"/>
  <c r="AC45"/>
  <c r="Z45"/>
  <c r="W45"/>
  <c r="U45"/>
  <c r="M45"/>
  <c r="L45"/>
  <c r="H45"/>
  <c r="F45"/>
  <c r="BQ44"/>
  <c r="BN44"/>
  <c r="AX44"/>
  <c r="AT44"/>
  <c r="AP44"/>
  <c r="M44"/>
  <c r="L44"/>
  <c r="H44"/>
  <c r="F44"/>
  <c r="BQ43"/>
  <c r="BN43"/>
  <c r="BF43"/>
  <c r="BA43"/>
  <c r="AX43"/>
  <c r="AT43"/>
  <c r="AP43"/>
  <c r="M43"/>
  <c r="L43"/>
  <c r="H43"/>
  <c r="F43"/>
  <c r="BF42"/>
  <c r="BA42"/>
  <c r="AX42"/>
  <c r="AT42"/>
  <c r="AP42"/>
  <c r="U42"/>
  <c r="T42"/>
  <c r="M42"/>
  <c r="L42"/>
  <c r="H42"/>
  <c r="F42"/>
  <c r="BF41"/>
  <c r="BA41"/>
  <c r="AX41"/>
  <c r="AT41"/>
  <c r="AP41"/>
  <c r="W41"/>
  <c r="V41"/>
  <c r="U41"/>
  <c r="T41"/>
  <c r="M41"/>
  <c r="L41"/>
  <c r="H41"/>
  <c r="F41"/>
  <c r="BF40"/>
  <c r="BA40"/>
  <c r="AX40"/>
  <c r="AT40"/>
  <c r="AP40"/>
  <c r="Z40"/>
  <c r="Y40"/>
  <c r="W40"/>
  <c r="V40"/>
  <c r="U40"/>
  <c r="T40"/>
  <c r="N40"/>
  <c r="M40"/>
  <c r="L40"/>
  <c r="H40"/>
  <c r="F40"/>
  <c r="BN39"/>
  <c r="BF39"/>
  <c r="BA39"/>
  <c r="AX39"/>
  <c r="AT39"/>
  <c r="AP39"/>
  <c r="W39"/>
  <c r="V39"/>
  <c r="U39"/>
  <c r="T39"/>
  <c r="M39"/>
  <c r="L39"/>
  <c r="BN38"/>
  <c r="BF38"/>
  <c r="BA38"/>
  <c r="AX38"/>
  <c r="AT38"/>
  <c r="W38"/>
  <c r="V38"/>
  <c r="U38"/>
  <c r="T38"/>
  <c r="N38"/>
  <c r="M38"/>
  <c r="L38"/>
  <c r="BN37"/>
  <c r="BF37"/>
  <c r="BA37"/>
  <c r="AX37"/>
  <c r="AT37"/>
  <c r="Z37"/>
  <c r="Y37"/>
  <c r="W37"/>
  <c r="V37"/>
  <c r="N37"/>
  <c r="M37"/>
  <c r="L37"/>
  <c r="H37"/>
  <c r="F37"/>
  <c r="E37"/>
  <c r="BQ36"/>
  <c r="BN36"/>
  <c r="Z36"/>
  <c r="Y36"/>
  <c r="W36"/>
  <c r="V36"/>
  <c r="U36"/>
  <c r="T36"/>
  <c r="H36"/>
  <c r="F36"/>
  <c r="E36"/>
  <c r="BQ35"/>
  <c r="BN35"/>
  <c r="AP35"/>
  <c r="Z35"/>
  <c r="Y35"/>
  <c r="W35"/>
  <c r="V35"/>
  <c r="U35"/>
  <c r="T35"/>
  <c r="H35"/>
  <c r="F35"/>
  <c r="E35"/>
  <c r="BQ34"/>
  <c r="BN34"/>
  <c r="BE34"/>
  <c r="AP34"/>
  <c r="AE34"/>
  <c r="AD34"/>
  <c r="AC34"/>
  <c r="AB34"/>
  <c r="Z34"/>
  <c r="Y34"/>
  <c r="W34"/>
  <c r="V34"/>
  <c r="U34"/>
  <c r="T34"/>
  <c r="H34"/>
  <c r="F34"/>
  <c r="E34"/>
  <c r="BQ33"/>
  <c r="BN33"/>
  <c r="BE33"/>
  <c r="AP33"/>
  <c r="AE33"/>
  <c r="AD33"/>
  <c r="AC33"/>
  <c r="AB33"/>
  <c r="Z33"/>
  <c r="Y33"/>
  <c r="W33"/>
  <c r="V33"/>
  <c r="U33"/>
  <c r="T33"/>
  <c r="L33"/>
  <c r="K33"/>
  <c r="H33"/>
  <c r="F33"/>
  <c r="E33"/>
  <c r="BQ32"/>
  <c r="BN32"/>
  <c r="BE32"/>
  <c r="AT32"/>
  <c r="AS32"/>
  <c r="AP32"/>
  <c r="AE32"/>
  <c r="AD32"/>
  <c r="AC32"/>
  <c r="AB32"/>
  <c r="Z32"/>
  <c r="Y32"/>
  <c r="W32"/>
  <c r="V32"/>
  <c r="U32"/>
  <c r="T32"/>
  <c r="L32"/>
  <c r="K32"/>
  <c r="H32"/>
  <c r="F32"/>
  <c r="E32"/>
  <c r="BQ31"/>
  <c r="BN31"/>
  <c r="BE31"/>
  <c r="AX31"/>
  <c r="AW31"/>
  <c r="AT31"/>
  <c r="AS31"/>
  <c r="AP31"/>
  <c r="AE31"/>
  <c r="AD31"/>
  <c r="AC31"/>
  <c r="AB31"/>
  <c r="Z31"/>
  <c r="Y31"/>
  <c r="W31"/>
  <c r="V31"/>
  <c r="L31"/>
  <c r="K31"/>
  <c r="H31"/>
  <c r="F31"/>
  <c r="E31"/>
  <c r="BQ30"/>
  <c r="BN30"/>
  <c r="BE30"/>
  <c r="AX30"/>
  <c r="AW30"/>
  <c r="AT30"/>
  <c r="AS30"/>
  <c r="AP30"/>
  <c r="AE30"/>
  <c r="AD30"/>
  <c r="AC30"/>
  <c r="AB30"/>
  <c r="W30"/>
  <c r="V30"/>
  <c r="L30"/>
  <c r="K30"/>
  <c r="H30"/>
  <c r="F30"/>
  <c r="E30"/>
  <c r="BE29"/>
  <c r="AX29"/>
  <c r="AW29"/>
  <c r="AT29"/>
  <c r="AS29"/>
  <c r="AP29"/>
  <c r="AC29"/>
  <c r="AB29"/>
  <c r="Z29"/>
  <c r="Y29"/>
  <c r="W29"/>
  <c r="V29"/>
  <c r="U29"/>
  <c r="T29"/>
  <c r="L29"/>
  <c r="K29"/>
  <c r="BE28"/>
  <c r="BA28"/>
  <c r="AZ28"/>
  <c r="AX28"/>
  <c r="AW28"/>
  <c r="AT28"/>
  <c r="AS28"/>
  <c r="W28"/>
  <c r="V28"/>
  <c r="U28"/>
  <c r="T28"/>
  <c r="L28"/>
  <c r="K28"/>
  <c r="BN27"/>
  <c r="BM27"/>
  <c r="BE27"/>
  <c r="BA27"/>
  <c r="AZ27"/>
  <c r="AX27"/>
  <c r="AW27"/>
  <c r="AT27"/>
  <c r="AS27"/>
  <c r="AE27"/>
  <c r="AD27"/>
  <c r="AC27"/>
  <c r="AB27"/>
  <c r="Z27"/>
  <c r="Y27"/>
  <c r="W27"/>
  <c r="V27"/>
  <c r="U27"/>
  <c r="T27"/>
  <c r="L27"/>
  <c r="K27"/>
  <c r="E27"/>
  <c r="D27"/>
  <c r="BN26"/>
  <c r="BM26"/>
  <c r="BA26"/>
  <c r="AZ26"/>
  <c r="AX26"/>
  <c r="AW26"/>
  <c r="AT26"/>
  <c r="AS26"/>
  <c r="Q26"/>
  <c r="P26"/>
  <c r="O26"/>
  <c r="N26"/>
  <c r="L26"/>
  <c r="K26"/>
  <c r="H26"/>
  <c r="G26"/>
  <c r="F26"/>
  <c r="E26"/>
  <c r="D26"/>
  <c r="BN25"/>
  <c r="BM25"/>
  <c r="BA25"/>
  <c r="AZ25"/>
  <c r="AX25"/>
  <c r="AW25"/>
  <c r="AT25"/>
  <c r="AS25"/>
  <c r="AP25"/>
  <c r="AO25"/>
  <c r="Q25"/>
  <c r="P25"/>
  <c r="L25"/>
  <c r="K25"/>
  <c r="H25"/>
  <c r="G25"/>
  <c r="F25"/>
  <c r="E25"/>
  <c r="D25"/>
  <c r="BQ24"/>
  <c r="BP24"/>
  <c r="BN24"/>
  <c r="BM24"/>
  <c r="BA24"/>
  <c r="AZ24"/>
  <c r="AX24"/>
  <c r="AW24"/>
  <c r="AT24"/>
  <c r="AS24"/>
  <c r="AP24"/>
  <c r="AO24"/>
  <c r="Q24"/>
  <c r="P24"/>
  <c r="O24"/>
  <c r="N24"/>
  <c r="L24"/>
  <c r="K24"/>
  <c r="H24"/>
  <c r="G24"/>
  <c r="F24"/>
  <c r="E24"/>
  <c r="D24"/>
  <c r="BQ23"/>
  <c r="BP23"/>
  <c r="BN23"/>
  <c r="BM23"/>
  <c r="BE23"/>
  <c r="BD23"/>
  <c r="BA23"/>
  <c r="AZ23"/>
  <c r="AX23"/>
  <c r="AW23"/>
  <c r="AT23"/>
  <c r="AS23"/>
  <c r="AP23"/>
  <c r="AO23"/>
  <c r="Q23"/>
  <c r="P23"/>
  <c r="O23"/>
  <c r="N23"/>
  <c r="L23"/>
  <c r="K23"/>
  <c r="H23"/>
  <c r="G23"/>
  <c r="F23"/>
  <c r="E23"/>
  <c r="D23"/>
  <c r="BQ22"/>
  <c r="BP22"/>
  <c r="BN22"/>
  <c r="BM22"/>
  <c r="BE22"/>
  <c r="BD22"/>
  <c r="BA22"/>
  <c r="AZ22"/>
  <c r="AX22"/>
  <c r="AW22"/>
  <c r="AT22"/>
  <c r="AS22"/>
  <c r="AP22"/>
  <c r="AO22"/>
  <c r="H22"/>
  <c r="G22"/>
  <c r="F22"/>
  <c r="E22"/>
  <c r="D22"/>
  <c r="BQ21"/>
  <c r="BP21"/>
  <c r="BN21"/>
  <c r="BM21"/>
  <c r="BE21"/>
  <c r="BD21"/>
  <c r="AP21"/>
  <c r="AO21"/>
  <c r="H21"/>
  <c r="G21"/>
  <c r="F21"/>
  <c r="E21"/>
  <c r="D21"/>
  <c r="BQ20"/>
  <c r="BP20"/>
  <c r="BN20"/>
  <c r="BM20"/>
  <c r="BE20"/>
  <c r="BD20"/>
  <c r="AP20"/>
  <c r="AO20"/>
  <c r="H20"/>
  <c r="G20"/>
  <c r="F20"/>
  <c r="E20"/>
  <c r="D20"/>
  <c r="BQ19"/>
  <c r="BP19"/>
  <c r="BN19"/>
  <c r="BM19"/>
  <c r="BE19"/>
  <c r="BD19"/>
  <c r="AP19"/>
  <c r="AO19"/>
  <c r="BQ18"/>
  <c r="BP18"/>
  <c r="BN18"/>
  <c r="BM18"/>
  <c r="BK18"/>
  <c r="BJ18"/>
  <c r="BH18"/>
  <c r="BG18"/>
  <c r="BE18"/>
  <c r="BD18"/>
  <c r="BK17"/>
  <c r="BJ17"/>
  <c r="BH17"/>
  <c r="BG17"/>
  <c r="BE17"/>
  <c r="BD17"/>
  <c r="AW143" i="2"/>
  <c r="AV143"/>
  <c r="AU143"/>
  <c r="AT143"/>
  <c r="AS143"/>
  <c r="AR143"/>
  <c r="AQ143"/>
  <c r="AP143"/>
  <c r="AO143"/>
  <c r="AN143"/>
  <c r="AM143"/>
  <c r="AL143"/>
  <c r="AK143"/>
  <c r="AJ143"/>
  <c r="AI143"/>
  <c r="AH143"/>
  <c r="AG143"/>
  <c r="AF143"/>
  <c r="AE143"/>
  <c r="AD143"/>
  <c r="AC143"/>
  <c r="AW142"/>
  <c r="AV142"/>
  <c r="AU142"/>
  <c r="AT142"/>
  <c r="AS142"/>
  <c r="AR142"/>
  <c r="AQ142"/>
  <c r="AP142"/>
  <c r="AO142"/>
  <c r="AN142"/>
  <c r="AM142"/>
  <c r="AL142"/>
  <c r="AK142"/>
  <c r="AJ142"/>
  <c r="AI142"/>
  <c r="AH142"/>
  <c r="AG142"/>
  <c r="AF142"/>
  <c r="AE142"/>
  <c r="AD142"/>
  <c r="AC142"/>
  <c r="AW140"/>
  <c r="AV140"/>
  <c r="AU140"/>
  <c r="AT140"/>
  <c r="AS140"/>
  <c r="AR140"/>
  <c r="AQ140"/>
  <c r="AP140"/>
  <c r="AO140"/>
  <c r="AN140"/>
  <c r="AM140"/>
  <c r="AL140"/>
  <c r="AK140"/>
  <c r="AJ140"/>
  <c r="AI140"/>
  <c r="AH140"/>
  <c r="AG140"/>
  <c r="AF140"/>
  <c r="AE140"/>
  <c r="AD140"/>
  <c r="AC140"/>
  <c r="AW139"/>
  <c r="AV139"/>
  <c r="AU139"/>
  <c r="AT139"/>
  <c r="AS139"/>
  <c r="AR139"/>
  <c r="AQ139"/>
  <c r="AP139"/>
  <c r="AO139"/>
  <c r="AN139"/>
  <c r="AM139"/>
  <c r="AL139"/>
  <c r="AK139"/>
  <c r="AJ139"/>
  <c r="AI139"/>
  <c r="AH139"/>
  <c r="AG139"/>
  <c r="AF139"/>
  <c r="AE139"/>
  <c r="AD139"/>
  <c r="AC139"/>
  <c r="AW138"/>
  <c r="AV138"/>
  <c r="AU138"/>
  <c r="AT138"/>
  <c r="AS138"/>
  <c r="AR138"/>
  <c r="AQ138"/>
  <c r="AP138"/>
  <c r="AO138"/>
  <c r="AN138"/>
  <c r="AM138"/>
  <c r="AL138"/>
  <c r="AK138"/>
  <c r="AJ138"/>
  <c r="AI138"/>
  <c r="AH138"/>
  <c r="AG138"/>
  <c r="AF138"/>
  <c r="AE138"/>
  <c r="AD138"/>
  <c r="AC138"/>
  <c r="AW135"/>
  <c r="AV135"/>
  <c r="AU135"/>
  <c r="AT135"/>
  <c r="AS135"/>
  <c r="AR135"/>
  <c r="AQ135"/>
  <c r="AP135"/>
  <c r="AO135"/>
  <c r="AN135"/>
  <c r="AM135"/>
  <c r="AL135"/>
  <c r="AK135"/>
  <c r="AJ135"/>
  <c r="AI135"/>
  <c r="AH135"/>
  <c r="AG135"/>
  <c r="AF135"/>
  <c r="AE135"/>
  <c r="AD135"/>
  <c r="AC135"/>
  <c r="AW134"/>
  <c r="AV134"/>
  <c r="AU134"/>
  <c r="AT134"/>
  <c r="AS134"/>
  <c r="AR134"/>
  <c r="AQ134"/>
  <c r="AP134"/>
  <c r="AO134"/>
  <c r="AN134"/>
  <c r="AM134"/>
  <c r="AL134"/>
  <c r="AK134"/>
  <c r="AJ134"/>
  <c r="AI134"/>
  <c r="AH134"/>
  <c r="AG134"/>
  <c r="AF134"/>
  <c r="AE134"/>
  <c r="AD134"/>
  <c r="AC134"/>
  <c r="AW133"/>
  <c r="AV133"/>
  <c r="AU133"/>
  <c r="AT133"/>
  <c r="AS133"/>
  <c r="AR133"/>
  <c r="AQ133"/>
  <c r="AP133"/>
  <c r="AO133"/>
  <c r="AN133"/>
  <c r="AM133"/>
  <c r="AL133"/>
  <c r="AK133"/>
  <c r="AJ133"/>
  <c r="AI133"/>
  <c r="AH133"/>
  <c r="AG133"/>
  <c r="AF133"/>
  <c r="AE133"/>
  <c r="AD133"/>
  <c r="AC133"/>
  <c r="AW132"/>
  <c r="AV132"/>
  <c r="AU132"/>
  <c r="AT132"/>
  <c r="AS132"/>
  <c r="AR132"/>
  <c r="AQ132"/>
  <c r="AP132"/>
  <c r="AO132"/>
  <c r="AN132"/>
  <c r="AM132"/>
  <c r="AL132"/>
  <c r="AK132"/>
  <c r="AJ132"/>
  <c r="AI132"/>
  <c r="AH132"/>
  <c r="AG132"/>
  <c r="AF132"/>
  <c r="AE132"/>
  <c r="AD132"/>
  <c r="AC132"/>
  <c r="AW131"/>
  <c r="AV131"/>
  <c r="AU131"/>
  <c r="AT131"/>
  <c r="AS131"/>
  <c r="AR131"/>
  <c r="AQ131"/>
  <c r="AP131"/>
  <c r="AO131"/>
  <c r="AN131"/>
  <c r="AM131"/>
  <c r="AL131"/>
  <c r="AK131"/>
  <c r="AJ131"/>
  <c r="AI131"/>
  <c r="AH131"/>
  <c r="AG131"/>
  <c r="AF131"/>
  <c r="AE131"/>
  <c r="AD131"/>
  <c r="AC131"/>
  <c r="N120"/>
  <c r="M120"/>
  <c r="L120"/>
  <c r="K120"/>
  <c r="J120"/>
  <c r="I120"/>
  <c r="N119"/>
  <c r="M119"/>
  <c r="L119"/>
  <c r="K119"/>
  <c r="J119"/>
  <c r="I119"/>
  <c r="N117"/>
  <c r="M117"/>
  <c r="L117"/>
  <c r="K117"/>
  <c r="J117"/>
  <c r="I117"/>
  <c r="N116"/>
  <c r="M116"/>
  <c r="L116"/>
  <c r="K116"/>
  <c r="J116"/>
  <c r="I116"/>
  <c r="N115"/>
  <c r="M115"/>
  <c r="L115"/>
  <c r="K115"/>
  <c r="J115"/>
  <c r="I115"/>
  <c r="N112"/>
  <c r="M112"/>
  <c r="L112"/>
  <c r="K112"/>
  <c r="J112"/>
  <c r="I112"/>
  <c r="N111"/>
  <c r="M111"/>
  <c r="L111"/>
  <c r="K111"/>
  <c r="J111"/>
  <c r="I111"/>
  <c r="N110"/>
  <c r="M110"/>
  <c r="L110"/>
  <c r="K110"/>
  <c r="J110"/>
  <c r="I110"/>
  <c r="N109"/>
  <c r="M109"/>
  <c r="L109"/>
  <c r="K109"/>
  <c r="J109"/>
  <c r="I109"/>
  <c r="N108"/>
  <c r="M108"/>
  <c r="L108"/>
  <c r="K108"/>
  <c r="J108"/>
  <c r="I108"/>
  <c r="H102"/>
  <c r="G102"/>
  <c r="F102"/>
  <c r="E102"/>
  <c r="D102"/>
  <c r="C102"/>
  <c r="H101"/>
  <c r="G101"/>
  <c r="F101"/>
  <c r="E101"/>
  <c r="D101"/>
  <c r="C101"/>
  <c r="H100"/>
  <c r="G100"/>
  <c r="F100"/>
  <c r="E100"/>
  <c r="D100"/>
  <c r="C100"/>
  <c r="AF89"/>
  <c r="AE89"/>
  <c r="Y89"/>
  <c r="X89"/>
  <c r="AF88"/>
  <c r="AE88"/>
  <c r="Y88"/>
  <c r="X88"/>
  <c r="AF87"/>
  <c r="AE87"/>
  <c r="Y87"/>
  <c r="X87"/>
  <c r="J87"/>
  <c r="I87"/>
  <c r="H87"/>
  <c r="G87"/>
  <c r="F87"/>
  <c r="E87"/>
  <c r="D87"/>
  <c r="AF86"/>
  <c r="AE86"/>
  <c r="Y86"/>
  <c r="X86"/>
  <c r="J86"/>
  <c r="I86"/>
  <c r="H86"/>
  <c r="G86"/>
  <c r="F86"/>
  <c r="E86"/>
  <c r="D86"/>
  <c r="AF85"/>
  <c r="AE85"/>
  <c r="Y85"/>
  <c r="X85"/>
  <c r="J85"/>
  <c r="I85"/>
  <c r="H85"/>
  <c r="G85"/>
  <c r="F85"/>
  <c r="E85"/>
  <c r="D85"/>
  <c r="AF84"/>
  <c r="AE84"/>
  <c r="Y84"/>
  <c r="X84"/>
  <c r="AF83"/>
  <c r="AE83"/>
  <c r="Y83"/>
  <c r="X83"/>
  <c r="AJ79"/>
  <c r="AI79"/>
  <c r="AH79"/>
  <c r="AG79"/>
  <c r="AF79"/>
  <c r="AE79"/>
  <c r="AB79"/>
  <c r="AA79"/>
  <c r="Z79"/>
  <c r="Y79"/>
  <c r="X79"/>
  <c r="W79"/>
  <c r="AJ78"/>
  <c r="AI78"/>
  <c r="AH78"/>
  <c r="AG78"/>
  <c r="AF78"/>
  <c r="AE78"/>
  <c r="AB78"/>
  <c r="AA78"/>
  <c r="Z78"/>
  <c r="Y78"/>
  <c r="X78"/>
  <c r="W78"/>
  <c r="Q78"/>
  <c r="P78"/>
  <c r="AJ77"/>
  <c r="AI77"/>
  <c r="AH77"/>
  <c r="AG77"/>
  <c r="AF77"/>
  <c r="AE77"/>
  <c r="AB77"/>
  <c r="AA77"/>
  <c r="Z77"/>
  <c r="Y77"/>
  <c r="X77"/>
  <c r="W77"/>
  <c r="AJ76"/>
  <c r="AI76"/>
  <c r="AH76"/>
  <c r="AG76"/>
  <c r="AF76"/>
  <c r="AE76"/>
  <c r="AB76"/>
  <c r="AA76"/>
  <c r="Z76"/>
  <c r="Y76"/>
  <c r="X76"/>
  <c r="W76"/>
  <c r="Q76"/>
  <c r="P76"/>
  <c r="AJ75"/>
  <c r="AI75"/>
  <c r="AH75"/>
  <c r="AG75"/>
  <c r="AF75"/>
  <c r="AE75"/>
  <c r="AB75"/>
  <c r="AA75"/>
  <c r="Z75"/>
  <c r="Y75"/>
  <c r="X75"/>
  <c r="W75"/>
  <c r="T75"/>
  <c r="S75"/>
  <c r="Q75"/>
  <c r="P75"/>
  <c r="O75"/>
  <c r="E75"/>
  <c r="D75"/>
  <c r="AJ74"/>
  <c r="AI74"/>
  <c r="AH74"/>
  <c r="AG74"/>
  <c r="AF74"/>
  <c r="AE74"/>
  <c r="AB74"/>
  <c r="AA74"/>
  <c r="Z74"/>
  <c r="Y74"/>
  <c r="X74"/>
  <c r="W74"/>
  <c r="T74"/>
  <c r="S74"/>
  <c r="Q74"/>
  <c r="P74"/>
  <c r="O74"/>
  <c r="E74"/>
  <c r="D74"/>
  <c r="AJ73"/>
  <c r="AI73"/>
  <c r="AH73"/>
  <c r="AG73"/>
  <c r="AF73"/>
  <c r="AE73"/>
  <c r="AB73"/>
  <c r="AA73"/>
  <c r="Z73"/>
  <c r="Y73"/>
  <c r="X73"/>
  <c r="W73"/>
  <c r="T73"/>
  <c r="S73"/>
  <c r="Q73"/>
  <c r="P73"/>
  <c r="O73"/>
  <c r="E73"/>
  <c r="D73"/>
  <c r="T72"/>
  <c r="S72"/>
  <c r="Q72"/>
  <c r="P72"/>
  <c r="O72"/>
  <c r="E72"/>
  <c r="D72"/>
  <c r="T71"/>
  <c r="S71"/>
  <c r="Q71"/>
  <c r="P71"/>
  <c r="O71"/>
  <c r="E71"/>
  <c r="D71"/>
  <c r="T70"/>
  <c r="S70"/>
  <c r="Q70"/>
  <c r="P70"/>
  <c r="O70"/>
  <c r="E70"/>
  <c r="D70"/>
  <c r="E69"/>
  <c r="D69"/>
  <c r="K63"/>
  <c r="J63"/>
  <c r="I63"/>
  <c r="F63"/>
  <c r="E63"/>
  <c r="D63"/>
  <c r="K62"/>
  <c r="J62"/>
  <c r="I62"/>
  <c r="F62"/>
  <c r="E62"/>
  <c r="D62"/>
  <c r="K61"/>
  <c r="J61"/>
  <c r="I61"/>
  <c r="H61"/>
  <c r="G61"/>
  <c r="F61"/>
  <c r="E61"/>
  <c r="D61"/>
  <c r="K60"/>
  <c r="J60"/>
  <c r="I60"/>
  <c r="H60"/>
  <c r="G60"/>
  <c r="F60"/>
  <c r="E60"/>
  <c r="D60"/>
  <c r="K59"/>
  <c r="J59"/>
  <c r="I59"/>
  <c r="G59"/>
  <c r="F59"/>
  <c r="E59"/>
  <c r="D59"/>
  <c r="Q58"/>
  <c r="P58"/>
  <c r="K58"/>
  <c r="J58"/>
  <c r="I58"/>
  <c r="G58"/>
  <c r="F58"/>
  <c r="E58"/>
  <c r="D58"/>
  <c r="Q57"/>
  <c r="P57"/>
  <c r="K57"/>
  <c r="J57"/>
  <c r="I57"/>
  <c r="H57"/>
  <c r="G57"/>
  <c r="F57"/>
  <c r="E57"/>
  <c r="D57"/>
  <c r="Q56"/>
  <c r="P56"/>
  <c r="Q55"/>
  <c r="P55"/>
  <c r="Q54"/>
  <c r="P54"/>
  <c r="Q53"/>
  <c r="P53"/>
  <c r="Q52"/>
  <c r="P52"/>
  <c r="Q51"/>
  <c r="P51"/>
  <c r="P47"/>
  <c r="W46"/>
  <c r="P46"/>
  <c r="H46"/>
  <c r="G46"/>
  <c r="R45"/>
  <c r="Q45"/>
  <c r="P45"/>
  <c r="O45"/>
  <c r="H45"/>
  <c r="G45"/>
  <c r="Y44"/>
  <c r="X44"/>
  <c r="W44"/>
  <c r="V44"/>
  <c r="R44"/>
  <c r="Q44"/>
  <c r="P44"/>
  <c r="O44"/>
  <c r="J44"/>
  <c r="I44"/>
  <c r="H44"/>
  <c r="G44"/>
  <c r="Y43"/>
  <c r="X43"/>
  <c r="W43"/>
  <c r="V43"/>
  <c r="R43"/>
  <c r="Q43"/>
  <c r="P43"/>
  <c r="O43"/>
  <c r="J43"/>
  <c r="I43"/>
  <c r="H43"/>
  <c r="G43"/>
  <c r="Y42"/>
  <c r="X42"/>
  <c r="W42"/>
  <c r="V42"/>
  <c r="R42"/>
  <c r="Q42"/>
  <c r="P42"/>
  <c r="O42"/>
  <c r="J42"/>
  <c r="I42"/>
  <c r="H42"/>
  <c r="G42"/>
  <c r="Y41"/>
  <c r="X41"/>
  <c r="W41"/>
  <c r="V41"/>
  <c r="R41"/>
  <c r="Q41"/>
  <c r="P41"/>
  <c r="O41"/>
  <c r="J41"/>
  <c r="I41"/>
  <c r="H41"/>
  <c r="G41"/>
  <c r="Y40"/>
  <c r="X40"/>
  <c r="W40"/>
  <c r="V40"/>
  <c r="R40"/>
  <c r="Q40"/>
  <c r="P40"/>
  <c r="O40"/>
  <c r="J40"/>
  <c r="I40"/>
  <c r="H40"/>
  <c r="G40"/>
  <c r="Y39"/>
  <c r="X39"/>
  <c r="W39"/>
  <c r="V39"/>
  <c r="R39"/>
  <c r="Q39"/>
  <c r="P39"/>
  <c r="O39"/>
  <c r="J39"/>
  <c r="I39"/>
  <c r="H39"/>
  <c r="G39"/>
  <c r="Y38"/>
  <c r="X38"/>
  <c r="W38"/>
  <c r="V38"/>
  <c r="J38"/>
  <c r="I38"/>
  <c r="H38"/>
  <c r="G38"/>
  <c r="Z31"/>
  <c r="Y31"/>
  <c r="X31"/>
  <c r="R31"/>
  <c r="Q31"/>
  <c r="M31"/>
  <c r="Z30"/>
  <c r="Y30"/>
  <c r="X30"/>
  <c r="R30"/>
  <c r="Q30"/>
  <c r="M30"/>
  <c r="Z29"/>
  <c r="Y29"/>
  <c r="X29"/>
  <c r="R29"/>
  <c r="Q29"/>
  <c r="M29"/>
</calcChain>
</file>

<file path=xl/sharedStrings.xml><?xml version="1.0" encoding="utf-8"?>
<sst xmlns="http://schemas.openxmlformats.org/spreadsheetml/2006/main" count="1392" uniqueCount="271">
  <si>
    <t>median - Q1</t>
    <phoneticPr fontId="5" type="noConversion"/>
  </si>
  <si>
    <t>nuclei</t>
    <phoneticPr fontId="5" type="noConversion"/>
  </si>
  <si>
    <t>min</t>
    <phoneticPr fontId="5" type="noConversion"/>
  </si>
  <si>
    <t>stage 3</t>
    <phoneticPr fontId="5" type="noConversion"/>
  </si>
  <si>
    <t>stage 2</t>
    <phoneticPr fontId="5" type="noConversion"/>
  </si>
  <si>
    <t>stage 1</t>
    <phoneticPr fontId="5" type="noConversion"/>
  </si>
  <si>
    <t>stage 0</t>
    <phoneticPr fontId="5" type="noConversion"/>
  </si>
  <si>
    <t>nuclei</t>
    <phoneticPr fontId="5" type="noConversion"/>
  </si>
  <si>
    <t>ia6 only</t>
    <phoneticPr fontId="5" type="noConversion"/>
  </si>
  <si>
    <t>ia6 h3 double</t>
    <phoneticPr fontId="5" type="noConversion"/>
  </si>
  <si>
    <t>h3 only</t>
    <phoneticPr fontId="5" type="noConversion"/>
  </si>
  <si>
    <t>ia6 pou3</t>
    <phoneticPr fontId="5" type="noConversion"/>
  </si>
  <si>
    <t>pou3 vasa</t>
    <phoneticPr fontId="5" type="noConversion"/>
  </si>
  <si>
    <t>stage0</t>
    <phoneticPr fontId="5" type="noConversion"/>
  </si>
  <si>
    <t>double</t>
    <phoneticPr fontId="5" type="noConversion"/>
  </si>
  <si>
    <t>of all pou3</t>
    <phoneticPr fontId="5" type="noConversion"/>
  </si>
  <si>
    <t>of all ia6</t>
    <phoneticPr fontId="5" type="noConversion"/>
  </si>
  <si>
    <t>pou3 ia6</t>
    <phoneticPr fontId="5" type="noConversion"/>
  </si>
  <si>
    <t>total</t>
    <phoneticPr fontId="5" type="noConversion"/>
  </si>
  <si>
    <t>h3 only</t>
    <phoneticPr fontId="5" type="noConversion"/>
  </si>
  <si>
    <t>pou3 only</t>
    <phoneticPr fontId="5" type="noConversion"/>
  </si>
  <si>
    <t>pou3 h3 double</t>
    <phoneticPr fontId="5" type="noConversion"/>
  </si>
  <si>
    <t>pou3 h3</t>
    <phoneticPr fontId="5" type="noConversion"/>
  </si>
  <si>
    <t>cyclin B 24h</t>
    <phoneticPr fontId="5" type="noConversion"/>
  </si>
  <si>
    <t>integrin a6 24h</t>
    <phoneticPr fontId="5" type="noConversion"/>
  </si>
  <si>
    <t>pou3 24h</t>
    <phoneticPr fontId="5" type="noConversion"/>
  </si>
  <si>
    <t>notch1 24h</t>
    <phoneticPr fontId="5" type="noConversion"/>
  </si>
  <si>
    <t>notch2 24h</t>
    <phoneticPr fontId="5" type="noConversion"/>
  </si>
  <si>
    <t>friz 5/8 24h</t>
    <phoneticPr fontId="5" type="noConversion"/>
  </si>
  <si>
    <t>hes1 24h</t>
    <phoneticPr fontId="5" type="noConversion"/>
  </si>
  <si>
    <t>friz5/8</t>
    <phoneticPr fontId="5" type="noConversion"/>
  </si>
  <si>
    <t xml:space="preserve">hes1 </t>
    <phoneticPr fontId="5" type="noConversion"/>
  </si>
  <si>
    <t>24h norm to actin</t>
    <phoneticPr fontId="5" type="noConversion"/>
  </si>
  <si>
    <t>vasa</t>
    <phoneticPr fontId="5" type="noConversion"/>
  </si>
  <si>
    <t>piwi2</t>
    <phoneticPr fontId="5" type="noConversion"/>
  </si>
  <si>
    <t>piwi1</t>
    <phoneticPr fontId="5" type="noConversion"/>
  </si>
  <si>
    <t>cyclin b</t>
    <phoneticPr fontId="5" type="noConversion"/>
  </si>
  <si>
    <t>integrin a 6</t>
    <phoneticPr fontId="5" type="noConversion"/>
  </si>
  <si>
    <t>vasa</t>
    <phoneticPr fontId="5" type="noConversion"/>
  </si>
  <si>
    <t>Notch1</t>
    <phoneticPr fontId="5" type="noConversion"/>
  </si>
  <si>
    <t>Notch2</t>
    <phoneticPr fontId="5" type="noConversion"/>
  </si>
  <si>
    <t>Hes1</t>
    <phoneticPr fontId="5" type="noConversion"/>
  </si>
  <si>
    <t>Gli1</t>
    <phoneticPr fontId="5" type="noConversion"/>
  </si>
  <si>
    <t>Smo</t>
    <phoneticPr fontId="5" type="noConversion"/>
  </si>
  <si>
    <t>Dshv</t>
    <phoneticPr fontId="5" type="noConversion"/>
  </si>
  <si>
    <t>LGR5</t>
    <phoneticPr fontId="5" type="noConversion"/>
  </si>
  <si>
    <t>Frizz</t>
    <phoneticPr fontId="5" type="noConversion"/>
  </si>
  <si>
    <t>bcat</t>
    <phoneticPr fontId="5" type="noConversion"/>
  </si>
  <si>
    <t>PGE2R</t>
    <phoneticPr fontId="5" type="noConversion"/>
  </si>
  <si>
    <t>Patched</t>
    <phoneticPr fontId="5" type="noConversion"/>
  </si>
  <si>
    <t xml:space="preserve">G0 </t>
    <phoneticPr fontId="5" type="noConversion"/>
  </si>
  <si>
    <t>G2M</t>
    <phoneticPr fontId="5" type="noConversion"/>
  </si>
  <si>
    <t>IA6-</t>
    <phoneticPr fontId="5" type="noConversion"/>
  </si>
  <si>
    <t>IA6+</t>
    <phoneticPr fontId="5" type="noConversion"/>
  </si>
  <si>
    <t>dshv</t>
    <phoneticPr fontId="5" type="noConversion"/>
  </si>
  <si>
    <t>stabw</t>
    <phoneticPr fontId="5" type="noConversion"/>
  </si>
  <si>
    <t>G0</t>
    <phoneticPr fontId="5" type="noConversion"/>
  </si>
  <si>
    <t>Notch 1</t>
    <phoneticPr fontId="5" type="noConversion"/>
  </si>
  <si>
    <t>beta cat</t>
    <phoneticPr fontId="5" type="noConversion"/>
  </si>
  <si>
    <t>friz5</t>
    <phoneticPr fontId="5" type="noConversion"/>
  </si>
  <si>
    <t>friz8</t>
    <phoneticPr fontId="5" type="noConversion"/>
  </si>
  <si>
    <t>24h</t>
    <phoneticPr fontId="5" type="noConversion"/>
  </si>
  <si>
    <t>IA6+</t>
    <phoneticPr fontId="5" type="noConversion"/>
  </si>
  <si>
    <t>G0</t>
    <phoneticPr fontId="5" type="noConversion"/>
  </si>
  <si>
    <t>G2M</t>
    <phoneticPr fontId="5" type="noConversion"/>
  </si>
  <si>
    <t>Frizz 1</t>
    <phoneticPr fontId="5" type="noConversion"/>
  </si>
  <si>
    <t>Myc</t>
    <phoneticPr fontId="5" type="noConversion"/>
  </si>
  <si>
    <t>friz 5/8</t>
    <phoneticPr fontId="5" type="noConversion"/>
  </si>
  <si>
    <t>friz 5</t>
    <phoneticPr fontId="5" type="noConversion"/>
  </si>
  <si>
    <t>Integrin a 6</t>
    <phoneticPr fontId="5" type="noConversion"/>
  </si>
  <si>
    <t>cyclin b</t>
    <phoneticPr fontId="5" type="noConversion"/>
  </si>
  <si>
    <t>pou3</t>
    <phoneticPr fontId="5" type="noConversion"/>
  </si>
  <si>
    <t>piwi1</t>
    <phoneticPr fontId="5" type="noConversion"/>
  </si>
  <si>
    <t>actin</t>
    <phoneticPr fontId="5" type="noConversion"/>
  </si>
  <si>
    <t>piwi2</t>
    <phoneticPr fontId="5" type="noConversion"/>
  </si>
  <si>
    <t>stage 0</t>
    <phoneticPr fontId="5" type="noConversion"/>
  </si>
  <si>
    <t>stage 1</t>
    <phoneticPr fontId="5" type="noConversion"/>
  </si>
  <si>
    <t>stage 2</t>
    <phoneticPr fontId="5" type="noConversion"/>
  </si>
  <si>
    <t>stage 3</t>
    <phoneticPr fontId="5" type="noConversion"/>
  </si>
  <si>
    <t>ia6 h3</t>
    <phoneticPr fontId="5" type="noConversion"/>
  </si>
  <si>
    <t>ia6</t>
    <phoneticPr fontId="5" type="noConversion"/>
  </si>
  <si>
    <t>stage 0</t>
    <phoneticPr fontId="5" type="noConversion"/>
  </si>
  <si>
    <t>stage 1</t>
    <phoneticPr fontId="5" type="noConversion"/>
  </si>
  <si>
    <t>stage 2</t>
    <phoneticPr fontId="5" type="noConversion"/>
  </si>
  <si>
    <t>stage 3</t>
    <phoneticPr fontId="5" type="noConversion"/>
  </si>
  <si>
    <t>h3</t>
    <phoneticPr fontId="5" type="noConversion"/>
  </si>
  <si>
    <t>pou3 h3</t>
    <phoneticPr fontId="5" type="noConversion"/>
  </si>
  <si>
    <t>pou3</t>
    <phoneticPr fontId="5" type="noConversion"/>
  </si>
  <si>
    <t>h3 only</t>
    <phoneticPr fontId="5" type="noConversion"/>
  </si>
  <si>
    <t>ia6 h3 double</t>
    <phoneticPr fontId="5" type="noConversion"/>
  </si>
  <si>
    <t>ia6</t>
    <phoneticPr fontId="5" type="noConversion"/>
  </si>
  <si>
    <t>sum</t>
    <phoneticPr fontId="5" type="noConversion"/>
  </si>
  <si>
    <t>ia6 only</t>
    <phoneticPr fontId="5" type="noConversion"/>
  </si>
  <si>
    <t>norm to vasa</t>
    <phoneticPr fontId="5" type="noConversion"/>
  </si>
  <si>
    <t>integrin a 6</t>
    <phoneticPr fontId="5" type="noConversion"/>
  </si>
  <si>
    <t>pou3</t>
    <phoneticPr fontId="5" type="noConversion"/>
  </si>
  <si>
    <t>piwi1</t>
    <phoneticPr fontId="5" type="noConversion"/>
  </si>
  <si>
    <t>Hes1</t>
    <phoneticPr fontId="5" type="noConversion"/>
  </si>
  <si>
    <t>myc</t>
    <phoneticPr fontId="5" type="noConversion"/>
  </si>
  <si>
    <t>STABW IA6-</t>
    <phoneticPr fontId="5" type="noConversion"/>
  </si>
  <si>
    <t>Piwi2</t>
  </si>
  <si>
    <t>Piwi1</t>
  </si>
  <si>
    <t>Piwi2</t>
    <phoneticPr fontId="5" type="noConversion"/>
  </si>
  <si>
    <t>Piwi1</t>
    <phoneticPr fontId="5" type="noConversion"/>
  </si>
  <si>
    <t>vasa</t>
    <phoneticPr fontId="5" type="noConversion"/>
  </si>
  <si>
    <t>friz 5/8</t>
  </si>
  <si>
    <t>frizzled 5/8</t>
  </si>
  <si>
    <t>max-Q3</t>
    <phoneticPr fontId="5" type="noConversion"/>
  </si>
  <si>
    <t>Q1-min</t>
    <phoneticPr fontId="5" type="noConversion"/>
  </si>
  <si>
    <t>piwi1</t>
    <phoneticPr fontId="5" type="noConversion"/>
  </si>
  <si>
    <t>pou3</t>
    <phoneticPr fontId="5" type="noConversion"/>
  </si>
  <si>
    <t>vasa</t>
    <phoneticPr fontId="5" type="noConversion"/>
  </si>
  <si>
    <t>dshv</t>
    <phoneticPr fontId="5" type="noConversion"/>
  </si>
  <si>
    <t>piwi1</t>
    <phoneticPr fontId="5" type="noConversion"/>
  </si>
  <si>
    <t>pwiw2</t>
    <phoneticPr fontId="5" type="noConversion"/>
  </si>
  <si>
    <t>min</t>
    <phoneticPr fontId="5" type="noConversion"/>
  </si>
  <si>
    <t>Q1</t>
    <phoneticPr fontId="5" type="noConversion"/>
  </si>
  <si>
    <t>Q3</t>
    <phoneticPr fontId="5" type="noConversion"/>
  </si>
  <si>
    <t>Max</t>
    <phoneticPr fontId="5" type="noConversion"/>
  </si>
  <si>
    <t>Box1</t>
    <phoneticPr fontId="5" type="noConversion"/>
  </si>
  <si>
    <t>Box2</t>
    <phoneticPr fontId="5" type="noConversion"/>
  </si>
  <si>
    <t>Box 3</t>
    <phoneticPr fontId="5" type="noConversion"/>
  </si>
  <si>
    <t>Whisker top</t>
    <phoneticPr fontId="5" type="noConversion"/>
  </si>
  <si>
    <t>Whisker bottom</t>
    <phoneticPr fontId="5" type="noConversion"/>
  </si>
  <si>
    <t>0h</t>
    <phoneticPr fontId="5" type="noConversion"/>
  </si>
  <si>
    <t>48h</t>
    <phoneticPr fontId="5" type="noConversion"/>
  </si>
  <si>
    <t>cyclin B 0h</t>
    <phoneticPr fontId="5" type="noConversion"/>
  </si>
  <si>
    <t>integrin a6 0h</t>
    <phoneticPr fontId="5" type="noConversion"/>
  </si>
  <si>
    <t>pou3 0h</t>
    <phoneticPr fontId="5" type="noConversion"/>
  </si>
  <si>
    <t>notch1 0h</t>
    <phoneticPr fontId="5" type="noConversion"/>
  </si>
  <si>
    <t>notch2 0h</t>
    <phoneticPr fontId="5" type="noConversion"/>
  </si>
  <si>
    <t>friz5/8 0h</t>
    <phoneticPr fontId="5" type="noConversion"/>
  </si>
  <si>
    <t>hes1 0h</t>
    <phoneticPr fontId="5" type="noConversion"/>
  </si>
  <si>
    <t>cyclin B 24h</t>
    <phoneticPr fontId="5" type="noConversion"/>
  </si>
  <si>
    <t>integrin a6 24h</t>
    <phoneticPr fontId="5" type="noConversion"/>
  </si>
  <si>
    <t>pou3 24h</t>
    <phoneticPr fontId="5" type="noConversion"/>
  </si>
  <si>
    <t>notch1 24h</t>
    <phoneticPr fontId="5" type="noConversion"/>
  </si>
  <si>
    <t>notch2 24h</t>
    <phoneticPr fontId="5" type="noConversion"/>
  </si>
  <si>
    <t>friz5/8</t>
    <phoneticPr fontId="5" type="noConversion"/>
  </si>
  <si>
    <t>hes1</t>
    <phoneticPr fontId="5" type="noConversion"/>
  </si>
  <si>
    <t>cyclin B 48h</t>
    <phoneticPr fontId="5" type="noConversion"/>
  </si>
  <si>
    <t>integrin a6 48h</t>
    <phoneticPr fontId="5" type="noConversion"/>
  </si>
  <si>
    <t>pou3 48h</t>
    <phoneticPr fontId="5" type="noConversion"/>
  </si>
  <si>
    <t>notch1 48h</t>
    <phoneticPr fontId="5" type="noConversion"/>
  </si>
  <si>
    <t>sum</t>
  </si>
  <si>
    <t>total</t>
    <phoneticPr fontId="3" type="noConversion"/>
  </si>
  <si>
    <t>pou3 ia6</t>
    <phoneticPr fontId="3" type="noConversion"/>
  </si>
  <si>
    <t>ia6</t>
    <phoneticPr fontId="3" type="noConversion"/>
  </si>
  <si>
    <t>pou3</t>
    <phoneticPr fontId="3" type="noConversion"/>
  </si>
  <si>
    <t>of all ia6</t>
    <phoneticPr fontId="3" type="noConversion"/>
  </si>
  <si>
    <t>of all pou3</t>
    <phoneticPr fontId="3" type="noConversion"/>
  </si>
  <si>
    <t>double</t>
    <phoneticPr fontId="3" type="noConversion"/>
  </si>
  <si>
    <t>pou3 vasa</t>
    <phoneticPr fontId="3" type="noConversion"/>
  </si>
  <si>
    <t>vasa</t>
    <phoneticPr fontId="3" type="noConversion"/>
  </si>
  <si>
    <t>stage0</t>
    <phoneticPr fontId="3" type="noConversion"/>
  </si>
  <si>
    <t>ia6 pou3</t>
    <phoneticPr fontId="3" type="noConversion"/>
  </si>
  <si>
    <t>power 2</t>
  </si>
  <si>
    <t>cyclin B</t>
  </si>
  <si>
    <t>histone 3</t>
  </si>
  <si>
    <t>integrin a 6</t>
  </si>
  <si>
    <t>vasa</t>
  </si>
  <si>
    <t>pou3</t>
  </si>
  <si>
    <t>average</t>
  </si>
  <si>
    <t>piwi2</t>
  </si>
  <si>
    <t>piwi1</t>
  </si>
  <si>
    <t>Stdev</t>
  </si>
  <si>
    <t>integrin a6</t>
  </si>
  <si>
    <t>G0</t>
  </si>
  <si>
    <t>min</t>
  </si>
  <si>
    <t>q1</t>
  </si>
  <si>
    <t>q3</t>
  </si>
  <si>
    <t>Max</t>
  </si>
  <si>
    <t>hes1</t>
  </si>
  <si>
    <t>hes 1</t>
  </si>
  <si>
    <t>normalized to 0h</t>
  </si>
  <si>
    <t>averages normalized to actin</t>
  </si>
  <si>
    <t>notch2 48h</t>
    <phoneticPr fontId="5" type="noConversion"/>
  </si>
  <si>
    <t>friz5/8 48h</t>
    <phoneticPr fontId="5" type="noConversion"/>
  </si>
  <si>
    <t>hes1 48h</t>
    <phoneticPr fontId="5" type="noConversion"/>
  </si>
  <si>
    <t>cyclin B</t>
    <phoneticPr fontId="5" type="noConversion"/>
  </si>
  <si>
    <t>integrin a6</t>
    <phoneticPr fontId="5" type="noConversion"/>
  </si>
  <si>
    <t>pou3</t>
    <phoneticPr fontId="5" type="noConversion"/>
  </si>
  <si>
    <t>notch1</t>
    <phoneticPr fontId="5" type="noConversion"/>
  </si>
  <si>
    <t>notch2</t>
    <phoneticPr fontId="5" type="noConversion"/>
  </si>
  <si>
    <t>friz5/8</t>
    <phoneticPr fontId="5" type="noConversion"/>
  </si>
  <si>
    <t>hes1</t>
    <phoneticPr fontId="5" type="noConversion"/>
  </si>
  <si>
    <t>cyclin B</t>
    <phoneticPr fontId="5" type="noConversion"/>
  </si>
  <si>
    <t>integrin a6</t>
    <phoneticPr fontId="5" type="noConversion"/>
  </si>
  <si>
    <t>pou3</t>
    <phoneticPr fontId="5" type="noConversion"/>
  </si>
  <si>
    <t>notch1</t>
    <phoneticPr fontId="5" type="noConversion"/>
  </si>
  <si>
    <t>notch2</t>
    <phoneticPr fontId="5" type="noConversion"/>
  </si>
  <si>
    <t>friz5/8</t>
    <phoneticPr fontId="5" type="noConversion"/>
  </si>
  <si>
    <t>cyclin B</t>
    <phoneticPr fontId="5" type="noConversion"/>
  </si>
  <si>
    <t>hes1</t>
    <phoneticPr fontId="5" type="noConversion"/>
  </si>
  <si>
    <t>0h</t>
    <phoneticPr fontId="5" type="noConversion"/>
  </si>
  <si>
    <t>24h</t>
    <phoneticPr fontId="5" type="noConversion"/>
  </si>
  <si>
    <t>48h</t>
    <phoneticPr fontId="5" type="noConversion"/>
  </si>
  <si>
    <t>cyclin B</t>
    <phoneticPr fontId="5" type="noConversion"/>
  </si>
  <si>
    <t>pou3</t>
    <phoneticPr fontId="5" type="noConversion"/>
  </si>
  <si>
    <t>median - Q1</t>
    <phoneticPr fontId="5" type="noConversion"/>
  </si>
  <si>
    <t>Q3-median</t>
    <phoneticPr fontId="5" type="noConversion"/>
  </si>
  <si>
    <t>Integrin a 6</t>
    <phoneticPr fontId="5" type="noConversion"/>
  </si>
  <si>
    <t>pou3</t>
    <phoneticPr fontId="5" type="noConversion"/>
  </si>
  <si>
    <t>beta cat</t>
    <phoneticPr fontId="5" type="noConversion"/>
  </si>
  <si>
    <t>actin</t>
    <phoneticPr fontId="5" type="noConversion"/>
  </si>
  <si>
    <t>IA6-</t>
    <phoneticPr fontId="5" type="noConversion"/>
  </si>
  <si>
    <t>IA6+</t>
    <phoneticPr fontId="5" type="noConversion"/>
  </si>
  <si>
    <t>cyclin B</t>
    <phoneticPr fontId="5" type="noConversion"/>
  </si>
  <si>
    <t>Histone 3</t>
    <phoneticPr fontId="5" type="noConversion"/>
  </si>
  <si>
    <t>Integrin a 6</t>
    <phoneticPr fontId="5" type="noConversion"/>
  </si>
  <si>
    <t>vasa</t>
    <phoneticPr fontId="5" type="noConversion"/>
  </si>
  <si>
    <t>Pou3</t>
    <phoneticPr fontId="5" type="noConversion"/>
  </si>
  <si>
    <t>Piwi2</t>
    <phoneticPr fontId="5" type="noConversion"/>
  </si>
  <si>
    <t>Piwi1</t>
    <phoneticPr fontId="5" type="noConversion"/>
  </si>
  <si>
    <t>Notch2</t>
    <phoneticPr fontId="5" type="noConversion"/>
  </si>
  <si>
    <t>48h</t>
    <phoneticPr fontId="5" type="noConversion"/>
  </si>
  <si>
    <t>raw</t>
    <phoneticPr fontId="5" type="noConversion"/>
  </si>
  <si>
    <t>norm to actin</t>
    <phoneticPr fontId="5" type="noConversion"/>
  </si>
  <si>
    <t>norm to IA6-</t>
    <phoneticPr fontId="5" type="noConversion"/>
  </si>
  <si>
    <t>power of 2</t>
    <phoneticPr fontId="5" type="noConversion"/>
  </si>
  <si>
    <t>G0</t>
    <phoneticPr fontId="5" type="noConversion"/>
  </si>
  <si>
    <t>notch1</t>
    <phoneticPr fontId="5" type="noConversion"/>
  </si>
  <si>
    <t>notch2</t>
    <phoneticPr fontId="5" type="noConversion"/>
  </si>
  <si>
    <t>hes1</t>
    <phoneticPr fontId="5" type="noConversion"/>
  </si>
  <si>
    <t>G2/M</t>
    <phoneticPr fontId="5" type="noConversion"/>
  </si>
  <si>
    <t>24h</t>
    <phoneticPr fontId="5" type="noConversion"/>
  </si>
  <si>
    <t>norm to IA6+ day 0</t>
    <phoneticPr fontId="5" type="noConversion"/>
  </si>
  <si>
    <t>0h</t>
    <phoneticPr fontId="5" type="noConversion"/>
  </si>
  <si>
    <t>G0</t>
    <phoneticPr fontId="5" type="noConversion"/>
  </si>
  <si>
    <t>G2M</t>
    <phoneticPr fontId="5" type="noConversion"/>
  </si>
  <si>
    <t>vasa</t>
    <phoneticPr fontId="5" type="noConversion"/>
  </si>
  <si>
    <t>pou3</t>
    <phoneticPr fontId="5" type="noConversion"/>
  </si>
  <si>
    <t>piwi2</t>
    <phoneticPr fontId="5" type="noConversion"/>
  </si>
  <si>
    <t>beta cat</t>
    <phoneticPr fontId="5" type="noConversion"/>
  </si>
  <si>
    <t>Integrin a 6</t>
    <phoneticPr fontId="5" type="noConversion"/>
  </si>
  <si>
    <t>MW</t>
    <phoneticPr fontId="5" type="noConversion"/>
  </si>
  <si>
    <t>STABW</t>
    <phoneticPr fontId="5" type="noConversion"/>
  </si>
  <si>
    <t xml:space="preserve">G0 </t>
    <phoneticPr fontId="5" type="noConversion"/>
  </si>
  <si>
    <t>actin</t>
    <phoneticPr fontId="5" type="noConversion"/>
  </si>
  <si>
    <t>actin</t>
    <phoneticPr fontId="5" type="noConversion"/>
  </si>
  <si>
    <t>notch1</t>
    <phoneticPr fontId="5" type="noConversion"/>
  </si>
  <si>
    <t>notch2</t>
    <phoneticPr fontId="5" type="noConversion"/>
  </si>
  <si>
    <t>integrin a 6</t>
    <phoneticPr fontId="5" type="noConversion"/>
  </si>
  <si>
    <t>cyclin B</t>
    <phoneticPr fontId="5" type="noConversion"/>
  </si>
  <si>
    <t>hes1</t>
    <phoneticPr fontId="5" type="noConversion"/>
  </si>
  <si>
    <t>beta cat</t>
    <phoneticPr fontId="5" type="noConversion"/>
  </si>
  <si>
    <t>beta cat</t>
    <phoneticPr fontId="5" type="noConversion"/>
  </si>
  <si>
    <t>Integrin a6</t>
    <phoneticPr fontId="5" type="noConversion"/>
  </si>
  <si>
    <t>myc</t>
    <phoneticPr fontId="5" type="noConversion"/>
  </si>
  <si>
    <t>Median</t>
    <phoneticPr fontId="5" type="noConversion"/>
  </si>
  <si>
    <t>cyclin B</t>
    <phoneticPr fontId="5" type="noConversion"/>
  </si>
  <si>
    <t>histone 3</t>
    <phoneticPr fontId="5" type="noConversion"/>
  </si>
  <si>
    <t>integrin a6</t>
    <phoneticPr fontId="5" type="noConversion"/>
  </si>
  <si>
    <t>vasa</t>
    <phoneticPr fontId="5" type="noConversion"/>
  </si>
  <si>
    <t>pou3</t>
    <phoneticPr fontId="5" type="noConversion"/>
  </si>
  <si>
    <t>piwi2</t>
    <phoneticPr fontId="5" type="noConversion"/>
  </si>
  <si>
    <t>piwi1</t>
    <phoneticPr fontId="5" type="noConversion"/>
  </si>
  <si>
    <t>48h norm to actin</t>
    <phoneticPr fontId="5" type="noConversion"/>
  </si>
  <si>
    <t>friz1</t>
    <phoneticPr fontId="5" type="noConversion"/>
  </si>
  <si>
    <t>Friz1</t>
    <phoneticPr fontId="5" type="noConversion"/>
  </si>
  <si>
    <t>0H</t>
    <phoneticPr fontId="5" type="noConversion"/>
  </si>
  <si>
    <t>48H</t>
    <phoneticPr fontId="5" type="noConversion"/>
  </si>
  <si>
    <t>pou3</t>
    <phoneticPr fontId="5" type="noConversion"/>
  </si>
  <si>
    <t>Notch1</t>
    <phoneticPr fontId="5" type="noConversion"/>
  </si>
  <si>
    <t xml:space="preserve">Notch2 </t>
    <phoneticPr fontId="5" type="noConversion"/>
  </si>
  <si>
    <t>cyclin b</t>
    <phoneticPr fontId="5" type="noConversion"/>
  </si>
  <si>
    <t>Pou3</t>
    <phoneticPr fontId="5" type="noConversion"/>
  </si>
  <si>
    <t>Notch2</t>
    <phoneticPr fontId="5" type="noConversion"/>
  </si>
  <si>
    <t>Fri5</t>
    <phoneticPr fontId="5" type="noConversion"/>
  </si>
  <si>
    <t>Friz8</t>
    <phoneticPr fontId="5" type="noConversion"/>
  </si>
  <si>
    <t>oh</t>
    <phoneticPr fontId="5" type="noConversion"/>
  </si>
</sst>
</file>

<file path=xl/styles.xml><?xml version="1.0" encoding="utf-8"?>
<styleSheet xmlns="http://schemas.openxmlformats.org/spreadsheetml/2006/main">
  <fonts count="14">
    <font>
      <sz val="10"/>
      <name val="Verdana"/>
    </font>
    <font>
      <b/>
      <sz val="10"/>
      <name val="Verdana"/>
    </font>
    <font>
      <b/>
      <sz val="10"/>
      <name val="Verdana"/>
    </font>
    <font>
      <sz val="12"/>
      <color theme="1"/>
      <name val="Calibri"/>
      <family val="2"/>
      <scheme val="minor"/>
    </font>
    <font>
      <i/>
      <sz val="10"/>
      <name val="Verdana"/>
    </font>
    <font>
      <sz val="8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sz val="10"/>
      <name val="Verdana"/>
    </font>
    <font>
      <sz val="12"/>
      <color indexed="8"/>
      <name val="Calibri"/>
      <family val="2"/>
    </font>
    <font>
      <sz val="10"/>
      <name val="Arial"/>
    </font>
    <font>
      <sz val="10"/>
      <color indexed="10"/>
      <name val="Verdana"/>
    </font>
    <font>
      <sz val="10"/>
      <color indexed="22"/>
      <name val="Verdana"/>
    </font>
    <font>
      <sz val="10"/>
      <color indexed="22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0" fillId="0" borderId="1" xfId="0" applyFont="1" applyBorder="1" applyAlignment="1">
      <alignment wrapText="1"/>
    </xf>
    <xf numFmtId="0" fontId="13" fillId="0" borderId="0" xfId="0" applyFont="1"/>
    <xf numFmtId="0" fontId="12" fillId="0" borderId="0" xfId="0" applyFont="1"/>
    <xf numFmtId="0" fontId="11" fillId="0" borderId="0" xfId="0" applyFont="1"/>
    <xf numFmtId="0" fontId="4" fillId="0" borderId="0" xfId="0" applyFont="1"/>
    <xf numFmtId="0" fontId="8" fillId="0" borderId="0" xfId="0" applyFont="1" applyFill="1"/>
    <xf numFmtId="0" fontId="9" fillId="0" borderId="0" xfId="0" applyFont="1" applyFill="1"/>
    <xf numFmtId="1" fontId="8" fillId="0" borderId="0" xfId="0" applyNumberFormat="1" applyFont="1" applyFill="1"/>
    <xf numFmtId="1" fontId="0" fillId="0" borderId="0" xfId="0" applyNumberFormat="1"/>
    <xf numFmtId="0" fontId="10" fillId="0" borderId="0" xfId="0" applyFont="1"/>
    <xf numFmtId="0" fontId="2" fillId="0" borderId="0" xfId="0" applyFont="1"/>
    <xf numFmtId="0" fontId="10" fillId="0" borderId="2" xfId="0" applyFont="1" applyFill="1" applyBorder="1" applyAlignment="1">
      <alignment wrapText="1"/>
    </xf>
    <xf numFmtId="0" fontId="1" fillId="0" borderId="0" xfId="0" applyFont="1"/>
  </cellXfs>
  <cellStyles count="3">
    <cellStyle name="Besuchter Link" xfId="2" builtinId="9" hidden="1"/>
    <cellStyle name="Link" xfId="1" builtinId="8" hidden="1"/>
    <cellStyle name="Standard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externalLink" Target="externalLinks/externalLink1.xml"/><Relationship Id="rId9" Type="http://schemas.openxmlformats.org/officeDocument/2006/relationships/externalLink" Target="externalLinks/externalLink2.xml"/><Relationship Id="rId10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title>
      <c:tx>
        <c:rich>
          <a:bodyPr/>
          <a:lstStyle/>
          <a:p>
            <a:pPr>
              <a:defRPr lang="en-US"/>
            </a:pPr>
            <a:r>
              <a:rPr lang="de-DE"/>
              <a:t>0h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'Figure 5B, Figure S1D'!$T$102</c:f>
              <c:strCache>
                <c:ptCount val="1"/>
                <c:pt idx="0">
                  <c:v>G0</c:v>
                </c:pt>
              </c:strCache>
            </c:strRef>
          </c:tx>
          <c:errBars>
            <c:errBarType val="both"/>
            <c:errValType val="cust"/>
            <c:plus>
              <c:numRef>
                <c:f>'Figure 5B, Figure S1D'!$V$103:$V$111</c:f>
                <c:numCache>
                  <c:formatCode>General</c:formatCode>
                  <c:ptCount val="9"/>
                  <c:pt idx="0">
                    <c:v>0.484322104837853</c:v>
                  </c:pt>
                  <c:pt idx="1">
                    <c:v>0.968389269755597</c:v>
                  </c:pt>
                  <c:pt idx="2">
                    <c:v>0.0487659849094171</c:v>
                  </c:pt>
                  <c:pt idx="3">
                    <c:v>0.226118569803518</c:v>
                  </c:pt>
                  <c:pt idx="4">
                    <c:v>0.821960969092051</c:v>
                  </c:pt>
                  <c:pt idx="5">
                    <c:v>1.03443773938936</c:v>
                  </c:pt>
                  <c:pt idx="6">
                    <c:v>0.117851130197758</c:v>
                  </c:pt>
                  <c:pt idx="7">
                    <c:v>0.108785658644084</c:v>
                  </c:pt>
                  <c:pt idx="8">
                    <c:v>0.566554398728621</c:v>
                  </c:pt>
                </c:numCache>
              </c:numRef>
            </c:plus>
            <c:minus>
              <c:numRef>
                <c:f>'Figure 5B, Figure S1D'!$V$103:$V$111</c:f>
                <c:numCache>
                  <c:formatCode>General</c:formatCode>
                  <c:ptCount val="9"/>
                  <c:pt idx="0">
                    <c:v>0.484322104837853</c:v>
                  </c:pt>
                  <c:pt idx="1">
                    <c:v>0.968389269755597</c:v>
                  </c:pt>
                  <c:pt idx="2">
                    <c:v>0.0487659849094171</c:v>
                  </c:pt>
                  <c:pt idx="3">
                    <c:v>0.226118569803518</c:v>
                  </c:pt>
                  <c:pt idx="4">
                    <c:v>0.821960969092051</c:v>
                  </c:pt>
                  <c:pt idx="5">
                    <c:v>1.03443773938936</c:v>
                  </c:pt>
                  <c:pt idx="6">
                    <c:v>0.117851130197758</c:v>
                  </c:pt>
                  <c:pt idx="7">
                    <c:v>0.108785658644084</c:v>
                  </c:pt>
                  <c:pt idx="8">
                    <c:v>0.566554398728621</c:v>
                  </c:pt>
                </c:numCache>
              </c:numRef>
            </c:minus>
          </c:errBars>
          <c:cat>
            <c:strRef>
              <c:f>'Figure 5B, Figure S1D'!$S$103:$S$111</c:f>
              <c:strCache>
                <c:ptCount val="9"/>
                <c:pt idx="0">
                  <c:v>integrin a 6</c:v>
                </c:pt>
                <c:pt idx="1">
                  <c:v>cyclin b</c:v>
                </c:pt>
                <c:pt idx="2">
                  <c:v>pou3</c:v>
                </c:pt>
                <c:pt idx="3">
                  <c:v>notch1</c:v>
                </c:pt>
                <c:pt idx="4">
                  <c:v>notch2</c:v>
                </c:pt>
                <c:pt idx="5">
                  <c:v>hes1</c:v>
                </c:pt>
                <c:pt idx="6">
                  <c:v>frizzled 5/8</c:v>
                </c:pt>
                <c:pt idx="7">
                  <c:v>dshv</c:v>
                </c:pt>
                <c:pt idx="8">
                  <c:v>beta cat</c:v>
                </c:pt>
              </c:strCache>
            </c:strRef>
          </c:cat>
          <c:val>
            <c:numRef>
              <c:f>'Figure 5B, Figure S1D'!$T$103:$T$111</c:f>
              <c:numCache>
                <c:formatCode>General</c:formatCode>
                <c:ptCount val="9"/>
                <c:pt idx="0">
                  <c:v>1.0</c:v>
                </c:pt>
                <c:pt idx="1">
                  <c:v>1.0</c:v>
                </c:pt>
                <c:pt idx="2">
                  <c:v>1.0</c:v>
                </c:pt>
                <c:pt idx="3">
                  <c:v>1.0</c:v>
                </c:pt>
                <c:pt idx="4">
                  <c:v>1.0</c:v>
                </c:pt>
                <c:pt idx="5">
                  <c:v>1.0</c:v>
                </c:pt>
                <c:pt idx="6">
                  <c:v>1.0</c:v>
                </c:pt>
                <c:pt idx="7">
                  <c:v>1.0</c:v>
                </c:pt>
                <c:pt idx="8">
                  <c:v>1.0</c:v>
                </c:pt>
              </c:numCache>
            </c:numRef>
          </c:val>
        </c:ser>
        <c:ser>
          <c:idx val="1"/>
          <c:order val="1"/>
          <c:tx>
            <c:strRef>
              <c:f>'Figure 5B, Figure S1D'!$U$102</c:f>
              <c:strCache>
                <c:ptCount val="1"/>
                <c:pt idx="0">
                  <c:v>G2M</c:v>
                </c:pt>
              </c:strCache>
            </c:strRef>
          </c:tx>
          <c:errBars>
            <c:errBarType val="both"/>
            <c:errValType val="cust"/>
            <c:plus>
              <c:numRef>
                <c:f>'Figure 5B, Figure S1D'!$X$103:$X$111</c:f>
                <c:numCache>
                  <c:formatCode>General</c:formatCode>
                  <c:ptCount val="9"/>
                  <c:pt idx="0">
                    <c:v>3.230473255363079</c:v>
                  </c:pt>
                  <c:pt idx="1">
                    <c:v>3.092940797827071</c:v>
                  </c:pt>
                  <c:pt idx="2">
                    <c:v>5.362803814148001</c:v>
                  </c:pt>
                  <c:pt idx="3">
                    <c:v>8.29969602766163</c:v>
                  </c:pt>
                  <c:pt idx="4">
                    <c:v>4.196646024948297</c:v>
                  </c:pt>
                  <c:pt idx="5">
                    <c:v>2.081925980306175</c:v>
                  </c:pt>
                  <c:pt idx="6">
                    <c:v>7.343043286945437</c:v>
                  </c:pt>
                  <c:pt idx="7">
                    <c:v>0.0947056516001987</c:v>
                  </c:pt>
                  <c:pt idx="8">
                    <c:v>0.987518488561086</c:v>
                  </c:pt>
                </c:numCache>
              </c:numRef>
            </c:plus>
            <c:minus>
              <c:numRef>
                <c:f>'Figure 5B, Figure S1D'!$X$103:$X$111</c:f>
                <c:numCache>
                  <c:formatCode>General</c:formatCode>
                  <c:ptCount val="9"/>
                  <c:pt idx="0">
                    <c:v>3.230473255363079</c:v>
                  </c:pt>
                  <c:pt idx="1">
                    <c:v>3.092940797827071</c:v>
                  </c:pt>
                  <c:pt idx="2">
                    <c:v>5.362803814148001</c:v>
                  </c:pt>
                  <c:pt idx="3">
                    <c:v>8.29969602766163</c:v>
                  </c:pt>
                  <c:pt idx="4">
                    <c:v>4.196646024948297</c:v>
                  </c:pt>
                  <c:pt idx="5">
                    <c:v>2.081925980306175</c:v>
                  </c:pt>
                  <c:pt idx="6">
                    <c:v>7.343043286945437</c:v>
                  </c:pt>
                  <c:pt idx="7">
                    <c:v>0.0947056516001987</c:v>
                  </c:pt>
                  <c:pt idx="8">
                    <c:v>0.987518488561086</c:v>
                  </c:pt>
                </c:numCache>
              </c:numRef>
            </c:minus>
          </c:errBars>
          <c:cat>
            <c:strRef>
              <c:f>'Figure 5B, Figure S1D'!$S$103:$S$111</c:f>
              <c:strCache>
                <c:ptCount val="9"/>
                <c:pt idx="0">
                  <c:v>integrin a 6</c:v>
                </c:pt>
                <c:pt idx="1">
                  <c:v>cyclin b</c:v>
                </c:pt>
                <c:pt idx="2">
                  <c:v>pou3</c:v>
                </c:pt>
                <c:pt idx="3">
                  <c:v>notch1</c:v>
                </c:pt>
                <c:pt idx="4">
                  <c:v>notch2</c:v>
                </c:pt>
                <c:pt idx="5">
                  <c:v>hes1</c:v>
                </c:pt>
                <c:pt idx="6">
                  <c:v>frizzled 5/8</c:v>
                </c:pt>
                <c:pt idx="7">
                  <c:v>dshv</c:v>
                </c:pt>
                <c:pt idx="8">
                  <c:v>beta cat</c:v>
                </c:pt>
              </c:strCache>
            </c:strRef>
          </c:cat>
          <c:val>
            <c:numRef>
              <c:f>'Figure 5B, Figure S1D'!$U$103:$U$111</c:f>
              <c:numCache>
                <c:formatCode>General</c:formatCode>
                <c:ptCount val="9"/>
                <c:pt idx="0">
                  <c:v>8.815535586517816</c:v>
                </c:pt>
                <c:pt idx="1">
                  <c:v>10.14634552852032</c:v>
                </c:pt>
                <c:pt idx="2">
                  <c:v>12.08382168805545</c:v>
                </c:pt>
                <c:pt idx="3">
                  <c:v>22.41633652847498</c:v>
                </c:pt>
                <c:pt idx="4">
                  <c:v>7.905041274333382</c:v>
                </c:pt>
                <c:pt idx="5">
                  <c:v>5.046623752731785</c:v>
                </c:pt>
                <c:pt idx="6">
                  <c:v>13.86683365867544</c:v>
                </c:pt>
                <c:pt idx="7">
                  <c:v>3.866065983073618</c:v>
                </c:pt>
                <c:pt idx="8">
                  <c:v>3.548988320503193</c:v>
                </c:pt>
              </c:numCache>
            </c:numRef>
          </c:val>
        </c:ser>
        <c:dLbls/>
        <c:axId val="409960088"/>
        <c:axId val="445687272"/>
      </c:barChart>
      <c:catAx>
        <c:axId val="409960088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5687272"/>
        <c:crosses val="autoZero"/>
        <c:auto val="1"/>
        <c:lblAlgn val="ctr"/>
        <c:lblOffset val="100"/>
      </c:catAx>
      <c:valAx>
        <c:axId val="44568727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lang="en-US"/>
                </a:pPr>
                <a:r>
                  <a:rPr lang="en-US"/>
                  <a:t>Fold change normalized</a:t>
                </a:r>
                <a:r>
                  <a:rPr lang="en-US" baseline="0"/>
                  <a:t> to G0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09960088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US"/>
          </a:pPr>
          <a:endParaRPr lang="de-DE"/>
        </a:p>
      </c:txPr>
    </c:legend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plotArea>
      <c:layout/>
      <c:barChart>
        <c:barDir val="col"/>
        <c:grouping val="clustered"/>
        <c:ser>
          <c:idx val="0"/>
          <c:order val="0"/>
          <c:tx>
            <c:strRef>
              <c:f>'Figure 5B, Figure S1D'!$D$60</c:f>
              <c:strCache>
                <c:ptCount val="1"/>
                <c:pt idx="0">
                  <c:v>IA6-</c:v>
                </c:pt>
              </c:strCache>
            </c:strRef>
          </c:tx>
          <c:cat>
            <c:strRef>
              <c:f>'Figure 5B, Figure S1D'!$C$61:$C$66</c:f>
              <c:strCache>
                <c:ptCount val="6"/>
                <c:pt idx="0">
                  <c:v>cyclin b</c:v>
                </c:pt>
                <c:pt idx="1">
                  <c:v>integrin a 6</c:v>
                </c:pt>
                <c:pt idx="2">
                  <c:v>vasa</c:v>
                </c:pt>
                <c:pt idx="3">
                  <c:v>pou3</c:v>
                </c:pt>
                <c:pt idx="4">
                  <c:v>piwi2</c:v>
                </c:pt>
                <c:pt idx="5">
                  <c:v>piwi1</c:v>
                </c:pt>
              </c:strCache>
            </c:strRef>
          </c:cat>
          <c:val>
            <c:numRef>
              <c:f>'Figure 5B, Figure S1D'!$D$61:$D$66</c:f>
              <c:numCache>
                <c:formatCode>General</c:formatCode>
                <c:ptCount val="6"/>
                <c:pt idx="0">
                  <c:v>1.0</c:v>
                </c:pt>
                <c:pt idx="1">
                  <c:v>1.0</c:v>
                </c:pt>
                <c:pt idx="2">
                  <c:v>1.0</c:v>
                </c:pt>
                <c:pt idx="3">
                  <c:v>1.0</c:v>
                </c:pt>
                <c:pt idx="4">
                  <c:v>1.0</c:v>
                </c:pt>
                <c:pt idx="5">
                  <c:v>1.0</c:v>
                </c:pt>
              </c:numCache>
            </c:numRef>
          </c:val>
        </c:ser>
        <c:ser>
          <c:idx val="1"/>
          <c:order val="1"/>
          <c:tx>
            <c:strRef>
              <c:f>'Figure 5B, Figure S1D'!$E$60</c:f>
              <c:strCache>
                <c:ptCount val="1"/>
                <c:pt idx="0">
                  <c:v>IA6+</c:v>
                </c:pt>
              </c:strCache>
            </c:strRef>
          </c:tx>
          <c:errBars>
            <c:errBarType val="both"/>
            <c:errValType val="cust"/>
            <c:plus>
              <c:numRef>
                <c:f>'Figure 5B, Figure S1D'!$G$61:$G$66</c:f>
                <c:numCache>
                  <c:formatCode>General</c:formatCode>
                  <c:ptCount val="6"/>
                  <c:pt idx="0">
                    <c:v>0.182671299139798</c:v>
                  </c:pt>
                  <c:pt idx="1">
                    <c:v>2.412896765948487</c:v>
                  </c:pt>
                  <c:pt idx="2">
                    <c:v>1.392929147823742</c:v>
                  </c:pt>
                  <c:pt idx="3">
                    <c:v>3.48246302488574</c:v>
                  </c:pt>
                  <c:pt idx="4">
                    <c:v>0.995515419777493</c:v>
                  </c:pt>
                  <c:pt idx="5">
                    <c:v>1.173126826965778</c:v>
                  </c:pt>
                </c:numCache>
              </c:numRef>
            </c:plus>
            <c:minus>
              <c:numRef>
                <c:f>'Figure 5B, Figure S1D'!$G$61:$G$66</c:f>
                <c:numCache>
                  <c:formatCode>General</c:formatCode>
                  <c:ptCount val="6"/>
                  <c:pt idx="0">
                    <c:v>0.182671299139798</c:v>
                  </c:pt>
                  <c:pt idx="1">
                    <c:v>2.412896765948487</c:v>
                  </c:pt>
                  <c:pt idx="2">
                    <c:v>1.392929147823742</c:v>
                  </c:pt>
                  <c:pt idx="3">
                    <c:v>3.48246302488574</c:v>
                  </c:pt>
                  <c:pt idx="4">
                    <c:v>0.995515419777493</c:v>
                  </c:pt>
                  <c:pt idx="5">
                    <c:v>1.173126826965778</c:v>
                  </c:pt>
                </c:numCache>
              </c:numRef>
            </c:minus>
          </c:errBars>
          <c:cat>
            <c:strRef>
              <c:f>'Figure 5B, Figure S1D'!$C$61:$C$66</c:f>
              <c:strCache>
                <c:ptCount val="6"/>
                <c:pt idx="0">
                  <c:v>cyclin b</c:v>
                </c:pt>
                <c:pt idx="1">
                  <c:v>integrin a 6</c:v>
                </c:pt>
                <c:pt idx="2">
                  <c:v>vasa</c:v>
                </c:pt>
                <c:pt idx="3">
                  <c:v>pou3</c:v>
                </c:pt>
                <c:pt idx="4">
                  <c:v>piwi2</c:v>
                </c:pt>
                <c:pt idx="5">
                  <c:v>piwi1</c:v>
                </c:pt>
              </c:strCache>
            </c:strRef>
          </c:cat>
          <c:val>
            <c:numRef>
              <c:f>'Figure 5B, Figure S1D'!$E$61:$E$66</c:f>
              <c:numCache>
                <c:formatCode>General</c:formatCode>
                <c:ptCount val="6"/>
                <c:pt idx="0">
                  <c:v>2.067796651094027</c:v>
                </c:pt>
                <c:pt idx="1">
                  <c:v>5.231703143631447</c:v>
                </c:pt>
                <c:pt idx="2">
                  <c:v>5.855847895378244</c:v>
                </c:pt>
                <c:pt idx="3">
                  <c:v>8.721821875773699</c:v>
                </c:pt>
                <c:pt idx="4">
                  <c:v>3.870160234890709</c:v>
                </c:pt>
                <c:pt idx="5">
                  <c:v>3.161760458079528</c:v>
                </c:pt>
              </c:numCache>
            </c:numRef>
          </c:val>
        </c:ser>
        <c:dLbls/>
        <c:axId val="443645944"/>
        <c:axId val="443649128"/>
      </c:barChart>
      <c:catAx>
        <c:axId val="443645944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 i="1"/>
            </a:pPr>
            <a:endParaRPr lang="de-DE"/>
          </a:p>
        </c:txPr>
        <c:crossAx val="443649128"/>
        <c:crosses val="autoZero"/>
        <c:auto val="1"/>
        <c:lblAlgn val="ctr"/>
        <c:lblOffset val="100"/>
      </c:catAx>
      <c:valAx>
        <c:axId val="443649128"/>
        <c:scaling>
          <c:orientation val="minMax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3645944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US"/>
          </a:pPr>
          <a:endParaRPr lang="de-DE"/>
        </a:p>
      </c:txPr>
    </c:legend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title>
      <c:tx>
        <c:rich>
          <a:bodyPr/>
          <a:lstStyle/>
          <a:p>
            <a:pPr>
              <a:defRPr lang="en-US"/>
            </a:pPr>
            <a:r>
              <a:rPr lang="de-DE"/>
              <a:t>G2/M cells 0h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'Figure 5B, Figure S1D'!$AG$135</c:f>
              <c:strCache>
                <c:ptCount val="1"/>
                <c:pt idx="0">
                  <c:v>Box1</c:v>
                </c:pt>
              </c:strCache>
            </c:strRef>
          </c:tx>
          <c:spPr>
            <a:noFill/>
          </c:spPr>
          <c:errBars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1.0</c:v>
                </c:pt>
              </c:numLit>
            </c:plus>
            <c:minus>
              <c:numRef>
                <c:f>'Figure 5B, Figure S1D'!$AH$140:$AP$140</c:f>
                <c:numCache>
                  <c:formatCode>General</c:formatCode>
                  <c:ptCount val="9"/>
                  <c:pt idx="0">
                    <c:v>1.74</c:v>
                  </c:pt>
                  <c:pt idx="1">
                    <c:v>1.237500000000001</c:v>
                  </c:pt>
                  <c:pt idx="2">
                    <c:v>2.0</c:v>
                  </c:pt>
                  <c:pt idx="3">
                    <c:v>14.38</c:v>
                  </c:pt>
                  <c:pt idx="4">
                    <c:v>0.315</c:v>
                  </c:pt>
                  <c:pt idx="5">
                    <c:v>0.18</c:v>
                  </c:pt>
                  <c:pt idx="6">
                    <c:v>1.085</c:v>
                  </c:pt>
                  <c:pt idx="7">
                    <c:v>0.115</c:v>
                  </c:pt>
                  <c:pt idx="8">
                    <c:v>0.485</c:v>
                  </c:pt>
                </c:numCache>
              </c:numRef>
            </c:minus>
          </c:errBars>
          <c:cat>
            <c:strRef>
              <c:f>'Figure 5B, Figure S1D'!$AH$127:$AP$127</c:f>
              <c:strCache>
                <c:ptCount val="9"/>
                <c:pt idx="0">
                  <c:v>integrin a6</c:v>
                </c:pt>
                <c:pt idx="1">
                  <c:v>cyclin B</c:v>
                </c:pt>
                <c:pt idx="2">
                  <c:v>pou3</c:v>
                </c:pt>
                <c:pt idx="3">
                  <c:v>notch1</c:v>
                </c:pt>
                <c:pt idx="4">
                  <c:v>notch2</c:v>
                </c:pt>
                <c:pt idx="5">
                  <c:v>hes1</c:v>
                </c:pt>
                <c:pt idx="6">
                  <c:v>frizzled 5/8</c:v>
                </c:pt>
                <c:pt idx="7">
                  <c:v>dshv</c:v>
                </c:pt>
                <c:pt idx="8">
                  <c:v>beta cat</c:v>
                </c:pt>
              </c:strCache>
            </c:strRef>
          </c:cat>
          <c:val>
            <c:numRef>
              <c:f>'Figure 5B, Figure S1D'!$AH$135:$AP$135</c:f>
              <c:numCache>
                <c:formatCode>General</c:formatCode>
                <c:ptCount val="9"/>
                <c:pt idx="0">
                  <c:v>5.22</c:v>
                </c:pt>
                <c:pt idx="1">
                  <c:v>5.237500000000001</c:v>
                </c:pt>
                <c:pt idx="2">
                  <c:v>6.0</c:v>
                </c:pt>
                <c:pt idx="3">
                  <c:v>17.62</c:v>
                </c:pt>
                <c:pt idx="4">
                  <c:v>3.135</c:v>
                </c:pt>
                <c:pt idx="5">
                  <c:v>2.64</c:v>
                </c:pt>
                <c:pt idx="6">
                  <c:v>2.395</c:v>
                </c:pt>
                <c:pt idx="7">
                  <c:v>3.615</c:v>
                </c:pt>
                <c:pt idx="8">
                  <c:v>3.725</c:v>
                </c:pt>
              </c:numCache>
            </c:numRef>
          </c:val>
        </c:ser>
        <c:ser>
          <c:idx val="1"/>
          <c:order val="1"/>
          <c:tx>
            <c:strRef>
              <c:f>'Figure 5B, Figure S1D'!$AG$136</c:f>
              <c:strCache>
                <c:ptCount val="1"/>
                <c:pt idx="0">
                  <c:v>Box2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cat>
            <c:strRef>
              <c:f>'Figure 5B, Figure S1D'!$AH$127:$AP$127</c:f>
              <c:strCache>
                <c:ptCount val="9"/>
                <c:pt idx="0">
                  <c:v>integrin a6</c:v>
                </c:pt>
                <c:pt idx="1">
                  <c:v>cyclin B</c:v>
                </c:pt>
                <c:pt idx="2">
                  <c:v>pou3</c:v>
                </c:pt>
                <c:pt idx="3">
                  <c:v>notch1</c:v>
                </c:pt>
                <c:pt idx="4">
                  <c:v>notch2</c:v>
                </c:pt>
                <c:pt idx="5">
                  <c:v>hes1</c:v>
                </c:pt>
                <c:pt idx="6">
                  <c:v>frizzled 5/8</c:v>
                </c:pt>
                <c:pt idx="7">
                  <c:v>dshv</c:v>
                </c:pt>
                <c:pt idx="8">
                  <c:v>beta cat</c:v>
                </c:pt>
              </c:strCache>
            </c:strRef>
          </c:cat>
          <c:val>
            <c:numRef>
              <c:f>'Figure 5B, Figure S1D'!$AH$136:$AP$136</c:f>
              <c:numCache>
                <c:formatCode>General</c:formatCode>
                <c:ptCount val="9"/>
                <c:pt idx="0">
                  <c:v>1.74</c:v>
                </c:pt>
                <c:pt idx="1">
                  <c:v>5.047499999999999</c:v>
                </c:pt>
                <c:pt idx="2">
                  <c:v>2.0</c:v>
                </c:pt>
                <c:pt idx="3">
                  <c:v>14.38</c:v>
                </c:pt>
                <c:pt idx="4">
                  <c:v>2.485</c:v>
                </c:pt>
                <c:pt idx="5">
                  <c:v>0.18</c:v>
                </c:pt>
                <c:pt idx="6">
                  <c:v>1.085</c:v>
                </c:pt>
                <c:pt idx="7">
                  <c:v>0.115</c:v>
                </c:pt>
                <c:pt idx="8">
                  <c:v>0.485</c:v>
                </c:pt>
              </c:numCache>
            </c:numRef>
          </c:val>
        </c:ser>
        <c:ser>
          <c:idx val="2"/>
          <c:order val="2"/>
          <c:tx>
            <c:strRef>
              <c:f>'Figure 5B, Figure S1D'!$AG$137</c:f>
              <c:strCache>
                <c:ptCount val="1"/>
                <c:pt idx="0">
                  <c:v>Box 3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errBars>
            <c:errBarType val="plus"/>
            <c:errValType val="cust"/>
            <c:noEndCap val="1"/>
            <c:plus>
              <c:numRef>
                <c:f>'Figure 5B, Figure S1D'!$AH$139:$AP$139</c:f>
                <c:numCache>
                  <c:formatCode>General</c:formatCode>
                  <c:ptCount val="9"/>
                  <c:pt idx="0">
                    <c:v>4.52</c:v>
                  </c:pt>
                  <c:pt idx="1">
                    <c:v>0.81</c:v>
                  </c:pt>
                  <c:pt idx="2">
                    <c:v>8.125</c:v>
                  </c:pt>
                  <c:pt idx="3">
                    <c:v>0.0</c:v>
                  </c:pt>
                  <c:pt idx="4">
                    <c:v>10.8075</c:v>
                  </c:pt>
                  <c:pt idx="5">
                    <c:v>3.51</c:v>
                  </c:pt>
                  <c:pt idx="6">
                    <c:v>10.385</c:v>
                  </c:pt>
                  <c:pt idx="7">
                    <c:v>0.135</c:v>
                  </c:pt>
                  <c:pt idx="8">
                    <c:v>0.720000000000001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1.0</c:v>
                </c:pt>
              </c:numLit>
            </c:minus>
          </c:errBars>
          <c:cat>
            <c:strRef>
              <c:f>'Figure 5B, Figure S1D'!$AH$127:$AP$127</c:f>
              <c:strCache>
                <c:ptCount val="9"/>
                <c:pt idx="0">
                  <c:v>integrin a6</c:v>
                </c:pt>
                <c:pt idx="1">
                  <c:v>cyclin B</c:v>
                </c:pt>
                <c:pt idx="2">
                  <c:v>pou3</c:v>
                </c:pt>
                <c:pt idx="3">
                  <c:v>notch1</c:v>
                </c:pt>
                <c:pt idx="4">
                  <c:v>notch2</c:v>
                </c:pt>
                <c:pt idx="5">
                  <c:v>hes1</c:v>
                </c:pt>
                <c:pt idx="6">
                  <c:v>frizzled 5/8</c:v>
                </c:pt>
                <c:pt idx="7">
                  <c:v>dshv</c:v>
                </c:pt>
                <c:pt idx="8">
                  <c:v>beta cat</c:v>
                </c:pt>
              </c:strCache>
            </c:strRef>
          </c:cat>
          <c:val>
            <c:numRef>
              <c:f>'Figure 5B, Figure S1D'!$AH$137:$AP$137</c:f>
              <c:numCache>
                <c:formatCode>General</c:formatCode>
                <c:ptCount val="9"/>
                <c:pt idx="0">
                  <c:v>4.52</c:v>
                </c:pt>
                <c:pt idx="1">
                  <c:v>4.904999999999999</c:v>
                </c:pt>
                <c:pt idx="2">
                  <c:v>8.125</c:v>
                </c:pt>
                <c:pt idx="3">
                  <c:v>0.0</c:v>
                </c:pt>
                <c:pt idx="4">
                  <c:v>5.9825</c:v>
                </c:pt>
                <c:pt idx="5">
                  <c:v>3.51</c:v>
                </c:pt>
                <c:pt idx="6">
                  <c:v>10.385</c:v>
                </c:pt>
                <c:pt idx="7">
                  <c:v>0.135</c:v>
                </c:pt>
                <c:pt idx="8">
                  <c:v>0.72</c:v>
                </c:pt>
              </c:numCache>
            </c:numRef>
          </c:val>
        </c:ser>
        <c:dLbls/>
        <c:overlap val="100"/>
        <c:axId val="443686968"/>
        <c:axId val="443690136"/>
      </c:barChart>
      <c:catAx>
        <c:axId val="443686968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3690136"/>
        <c:crosses val="autoZero"/>
        <c:auto val="1"/>
        <c:lblAlgn val="ctr"/>
        <c:lblOffset val="100"/>
      </c:catAx>
      <c:valAx>
        <c:axId val="44369013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lang="en-US" sz="1200"/>
                </a:pPr>
                <a:r>
                  <a:rPr lang="de-DE" sz="1200"/>
                  <a:t>Fold change normalized to G0 cells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3686968"/>
        <c:crosses val="autoZero"/>
        <c:crossBetween val="between"/>
      </c:valAx>
    </c:plotArea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title>
      <c:tx>
        <c:rich>
          <a:bodyPr/>
          <a:lstStyle/>
          <a:p>
            <a:pPr>
              <a:defRPr lang="en-US"/>
            </a:pPr>
            <a:r>
              <a:rPr lang="de-DE"/>
              <a:t>IA6+ cells qPCR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'Figure 5B, Figure S1D'!$L$84</c:f>
              <c:strCache>
                <c:ptCount val="1"/>
                <c:pt idx="0">
                  <c:v>Box1</c:v>
                </c:pt>
              </c:strCache>
            </c:strRef>
          </c:tx>
          <c:spPr>
            <a:noFill/>
          </c:spPr>
          <c:cat>
            <c:strRef>
              <c:f>'Figure 5B, Figure S1D'!$M$76:$R$76</c:f>
              <c:strCache>
                <c:ptCount val="6"/>
                <c:pt idx="0">
                  <c:v>cyclin B</c:v>
                </c:pt>
                <c:pt idx="1">
                  <c:v>integrin a6</c:v>
                </c:pt>
                <c:pt idx="2">
                  <c:v>vasa</c:v>
                </c:pt>
                <c:pt idx="3">
                  <c:v>pou3</c:v>
                </c:pt>
                <c:pt idx="4">
                  <c:v>piwi2</c:v>
                </c:pt>
                <c:pt idx="5">
                  <c:v>piwi1</c:v>
                </c:pt>
              </c:strCache>
            </c:strRef>
          </c:cat>
          <c:val>
            <c:numRef>
              <c:f>'Figure 5B, Figure S1D'!$M$84:$R$84</c:f>
              <c:numCache>
                <c:formatCode>General</c:formatCode>
                <c:ptCount val="6"/>
                <c:pt idx="0">
                  <c:v>1.87</c:v>
                </c:pt>
                <c:pt idx="1">
                  <c:v>2.1975</c:v>
                </c:pt>
                <c:pt idx="2">
                  <c:v>5.045</c:v>
                </c:pt>
                <c:pt idx="3">
                  <c:v>3.9625</c:v>
                </c:pt>
                <c:pt idx="4">
                  <c:v>3.1625</c:v>
                </c:pt>
                <c:pt idx="5">
                  <c:v>1.91</c:v>
                </c:pt>
              </c:numCache>
            </c:numRef>
          </c:val>
        </c:ser>
        <c:ser>
          <c:idx val="1"/>
          <c:order val="1"/>
          <c:tx>
            <c:strRef>
              <c:f>'Figure 5B, Figure S1D'!$L$85</c:f>
              <c:strCache>
                <c:ptCount val="1"/>
                <c:pt idx="0">
                  <c:v>Box2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errBars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1.0</c:v>
                </c:pt>
              </c:numLit>
            </c:plus>
            <c:minus>
              <c:numRef>
                <c:f>'Figure 5B, Figure S1D'!$M$89:$Q$89</c:f>
                <c:numCache>
                  <c:formatCode>General</c:formatCode>
                  <c:ptCount val="5"/>
                  <c:pt idx="0">
                    <c:v>0.13</c:v>
                  </c:pt>
                  <c:pt idx="1">
                    <c:v>0.7875</c:v>
                  </c:pt>
                  <c:pt idx="2">
                    <c:v>2.415</c:v>
                  </c:pt>
                  <c:pt idx="3">
                    <c:v>0.952500000000001</c:v>
                  </c:pt>
                  <c:pt idx="4">
                    <c:v>0.7025</c:v>
                  </c:pt>
                </c:numCache>
              </c:numRef>
            </c:minus>
          </c:errBars>
          <c:cat>
            <c:strRef>
              <c:f>'Figure 5B, Figure S1D'!$M$76:$R$76</c:f>
              <c:strCache>
                <c:ptCount val="6"/>
                <c:pt idx="0">
                  <c:v>cyclin B</c:v>
                </c:pt>
                <c:pt idx="1">
                  <c:v>integrin a6</c:v>
                </c:pt>
                <c:pt idx="2">
                  <c:v>vasa</c:v>
                </c:pt>
                <c:pt idx="3">
                  <c:v>pou3</c:v>
                </c:pt>
                <c:pt idx="4">
                  <c:v>piwi2</c:v>
                </c:pt>
                <c:pt idx="5">
                  <c:v>piwi1</c:v>
                </c:pt>
              </c:strCache>
            </c:strRef>
          </c:cat>
          <c:val>
            <c:numRef>
              <c:f>'Figure 5B, Figure S1D'!$M$85:$R$85</c:f>
              <c:numCache>
                <c:formatCode>General</c:formatCode>
                <c:ptCount val="6"/>
                <c:pt idx="0">
                  <c:v>0.13</c:v>
                </c:pt>
                <c:pt idx="1">
                  <c:v>1.4925</c:v>
                </c:pt>
                <c:pt idx="2">
                  <c:v>2.415</c:v>
                </c:pt>
                <c:pt idx="3">
                  <c:v>2.7275</c:v>
                </c:pt>
                <c:pt idx="4">
                  <c:v>0.7025</c:v>
                </c:pt>
                <c:pt idx="5">
                  <c:v>0.91</c:v>
                </c:pt>
              </c:numCache>
            </c:numRef>
          </c:val>
        </c:ser>
        <c:ser>
          <c:idx val="2"/>
          <c:order val="2"/>
          <c:tx>
            <c:strRef>
              <c:f>'Figure 5B, Figure S1D'!$L$86</c:f>
              <c:strCache>
                <c:ptCount val="1"/>
                <c:pt idx="0">
                  <c:v>Box 3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errBars>
            <c:errBarType val="plus"/>
            <c:errValType val="cust"/>
            <c:noEndCap val="1"/>
            <c:plus>
              <c:numRef>
                <c:f>'Figure 5B, Figure S1D'!$M$88:$Q$88</c:f>
                <c:numCache>
                  <c:formatCode>General</c:formatCode>
                  <c:ptCount val="5"/>
                  <c:pt idx="0">
                    <c:v>0.23</c:v>
                  </c:pt>
                  <c:pt idx="1">
                    <c:v>5.399999999999999</c:v>
                  </c:pt>
                  <c:pt idx="2">
                    <c:v>0.0</c:v>
                  </c:pt>
                  <c:pt idx="3">
                    <c:v>6.952500000000001</c:v>
                  </c:pt>
                  <c:pt idx="4">
                    <c:v>0.7025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1.0</c:v>
                </c:pt>
              </c:numLit>
            </c:minus>
          </c:errBars>
          <c:cat>
            <c:strRef>
              <c:f>'Figure 5B, Figure S1D'!$M$76:$R$76</c:f>
              <c:strCache>
                <c:ptCount val="6"/>
                <c:pt idx="0">
                  <c:v>cyclin B</c:v>
                </c:pt>
                <c:pt idx="1">
                  <c:v>integrin a6</c:v>
                </c:pt>
                <c:pt idx="2">
                  <c:v>vasa</c:v>
                </c:pt>
                <c:pt idx="3">
                  <c:v>pou3</c:v>
                </c:pt>
                <c:pt idx="4">
                  <c:v>piwi2</c:v>
                </c:pt>
                <c:pt idx="5">
                  <c:v>piwi1</c:v>
                </c:pt>
              </c:strCache>
            </c:strRef>
          </c:cat>
          <c:val>
            <c:numRef>
              <c:f>'Figure 5B, Figure S1D'!$M$86:$R$86</c:f>
              <c:numCache>
                <c:formatCode>General</c:formatCode>
                <c:ptCount val="6"/>
                <c:pt idx="0">
                  <c:v>0.23</c:v>
                </c:pt>
                <c:pt idx="1">
                  <c:v>3.03</c:v>
                </c:pt>
                <c:pt idx="2">
                  <c:v>0.0</c:v>
                </c:pt>
                <c:pt idx="3">
                  <c:v>4.727500000000001</c:v>
                </c:pt>
                <c:pt idx="4">
                  <c:v>0.7025</c:v>
                </c:pt>
                <c:pt idx="5">
                  <c:v>1.415</c:v>
                </c:pt>
              </c:numCache>
            </c:numRef>
          </c:val>
        </c:ser>
        <c:dLbls/>
        <c:overlap val="100"/>
        <c:axId val="443741688"/>
        <c:axId val="443744856"/>
      </c:barChart>
      <c:catAx>
        <c:axId val="443741688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3744856"/>
        <c:crosses val="autoZero"/>
        <c:auto val="1"/>
        <c:lblAlgn val="ctr"/>
        <c:lblOffset val="100"/>
      </c:catAx>
      <c:valAx>
        <c:axId val="44374485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lang="en-US"/>
                </a:pPr>
                <a:r>
                  <a:rPr lang="de-DE"/>
                  <a:t>Fold change normalized to IA6-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3741688"/>
        <c:crosses val="autoZero"/>
        <c:crossBetween val="between"/>
      </c:valAx>
    </c:plotArea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title>
      <c:tx>
        <c:rich>
          <a:bodyPr/>
          <a:lstStyle/>
          <a:p>
            <a:pPr>
              <a:defRPr lang="en-US"/>
            </a:pPr>
            <a:r>
              <a:rPr lang="en-US"/>
              <a:t>G2/M</a:t>
            </a:r>
            <a:r>
              <a:rPr lang="en-US" baseline="0"/>
              <a:t> cells</a:t>
            </a:r>
            <a:endParaRPr lang="en-US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'Figure 5C'!$N$70</c:f>
              <c:strCache>
                <c:ptCount val="1"/>
                <c:pt idx="0">
                  <c:v>cyclin B</c:v>
                </c:pt>
              </c:strCache>
            </c:strRef>
          </c:tx>
          <c:errBars>
            <c:errBarType val="both"/>
            <c:errValType val="cust"/>
            <c:plus>
              <c:numRef>
                <c:f>'Figure 5C'!$R$70:$T$70</c:f>
                <c:numCache>
                  <c:formatCode>General</c:formatCode>
                  <c:ptCount val="3"/>
                  <c:pt idx="0">
                    <c:v>0.193639288006877</c:v>
                  </c:pt>
                  <c:pt idx="1">
                    <c:v>2.180592456706354</c:v>
                  </c:pt>
                  <c:pt idx="2">
                    <c:v>3.125462053498227</c:v>
                  </c:pt>
                </c:numCache>
              </c:numRef>
            </c:plus>
            <c:minus>
              <c:numRef>
                <c:f>'Figure 5C'!$R$70:$T$70</c:f>
                <c:numCache>
                  <c:formatCode>General</c:formatCode>
                  <c:ptCount val="3"/>
                  <c:pt idx="0">
                    <c:v>0.193639288006877</c:v>
                  </c:pt>
                  <c:pt idx="1">
                    <c:v>2.180592456706354</c:v>
                  </c:pt>
                  <c:pt idx="2">
                    <c:v>3.125462053498227</c:v>
                  </c:pt>
                </c:numCache>
              </c:numRef>
            </c:minus>
          </c:errBars>
          <c:cat>
            <c:strRef>
              <c:f>'Figure 5C'!$O$69:$Q$69</c:f>
              <c:strCache>
                <c:ptCount val="3"/>
                <c:pt idx="0">
                  <c:v>0h</c:v>
                </c:pt>
                <c:pt idx="1">
                  <c:v>24h</c:v>
                </c:pt>
                <c:pt idx="2">
                  <c:v>48h</c:v>
                </c:pt>
              </c:strCache>
            </c:strRef>
          </c:cat>
          <c:val>
            <c:numRef>
              <c:f>'Figure 5C'!$O$70:$Q$70</c:f>
              <c:numCache>
                <c:formatCode>General</c:formatCode>
                <c:ptCount val="3"/>
                <c:pt idx="0">
                  <c:v>1.0</c:v>
                </c:pt>
                <c:pt idx="1">
                  <c:v>4.387299918778503</c:v>
                </c:pt>
                <c:pt idx="2">
                  <c:v>4.594793419988135</c:v>
                </c:pt>
              </c:numCache>
            </c:numRef>
          </c:val>
        </c:ser>
        <c:ser>
          <c:idx val="1"/>
          <c:order val="1"/>
          <c:tx>
            <c:strRef>
              <c:f>'Figure 5C'!$N$71</c:f>
              <c:strCache>
                <c:ptCount val="1"/>
                <c:pt idx="0">
                  <c:v>integrin a 6</c:v>
                </c:pt>
              </c:strCache>
            </c:strRef>
          </c:tx>
          <c:errBars>
            <c:errBarType val="both"/>
            <c:errValType val="cust"/>
            <c:plus>
              <c:numRef>
                <c:f>'Figure 5C'!$R$71:$T$71</c:f>
                <c:numCache>
                  <c:formatCode>General</c:formatCode>
                  <c:ptCount val="3"/>
                  <c:pt idx="0">
                    <c:v>0.938499600001274</c:v>
                  </c:pt>
                  <c:pt idx="1">
                    <c:v>0.142837628872743</c:v>
                  </c:pt>
                  <c:pt idx="2">
                    <c:v>2.411435263910439</c:v>
                  </c:pt>
                </c:numCache>
              </c:numRef>
            </c:plus>
            <c:minus>
              <c:numRef>
                <c:f>'Figure 5C'!$R$71:$T$71</c:f>
                <c:numCache>
                  <c:formatCode>General</c:formatCode>
                  <c:ptCount val="3"/>
                  <c:pt idx="0">
                    <c:v>0.938499600001274</c:v>
                  </c:pt>
                  <c:pt idx="1">
                    <c:v>0.142837628872743</c:v>
                  </c:pt>
                  <c:pt idx="2">
                    <c:v>2.411435263910439</c:v>
                  </c:pt>
                </c:numCache>
              </c:numRef>
            </c:minus>
          </c:errBars>
          <c:cat>
            <c:strRef>
              <c:f>'Figure 5C'!$O$69:$Q$69</c:f>
              <c:strCache>
                <c:ptCount val="3"/>
                <c:pt idx="0">
                  <c:v>0h</c:v>
                </c:pt>
                <c:pt idx="1">
                  <c:v>24h</c:v>
                </c:pt>
                <c:pt idx="2">
                  <c:v>48h</c:v>
                </c:pt>
              </c:strCache>
            </c:strRef>
          </c:cat>
          <c:val>
            <c:numRef>
              <c:f>'Figure 5C'!$O$71:$Q$71</c:f>
              <c:numCache>
                <c:formatCode>General</c:formatCode>
                <c:ptCount val="3"/>
                <c:pt idx="0">
                  <c:v>1.0</c:v>
                </c:pt>
                <c:pt idx="1">
                  <c:v>5.46416102701758</c:v>
                </c:pt>
                <c:pt idx="2">
                  <c:v>8.282119390731015</c:v>
                </c:pt>
              </c:numCache>
            </c:numRef>
          </c:val>
        </c:ser>
        <c:ser>
          <c:idx val="2"/>
          <c:order val="2"/>
          <c:tx>
            <c:strRef>
              <c:f>'Figure 5C'!$N$72</c:f>
              <c:strCache>
                <c:ptCount val="1"/>
                <c:pt idx="0">
                  <c:v>pou3</c:v>
                </c:pt>
              </c:strCache>
            </c:strRef>
          </c:tx>
          <c:errBars>
            <c:errBarType val="both"/>
            <c:errValType val="cust"/>
            <c:plus>
              <c:numRef>
                <c:f>'Figure 5C'!$R$72:$T$72</c:f>
                <c:numCache>
                  <c:formatCode>General</c:formatCode>
                  <c:ptCount val="3"/>
                  <c:pt idx="0">
                    <c:v>1.609961357664631</c:v>
                  </c:pt>
                  <c:pt idx="1">
                    <c:v>0.887593086767642</c:v>
                  </c:pt>
                  <c:pt idx="2">
                    <c:v>23.0468368884974</c:v>
                  </c:pt>
                </c:numCache>
              </c:numRef>
            </c:plus>
            <c:minus>
              <c:numRef>
                <c:f>'Figure 5C'!$R$72:$T$72</c:f>
                <c:numCache>
                  <c:formatCode>General</c:formatCode>
                  <c:ptCount val="3"/>
                  <c:pt idx="0">
                    <c:v>1.609961357664631</c:v>
                  </c:pt>
                  <c:pt idx="1">
                    <c:v>0.887593086767642</c:v>
                  </c:pt>
                  <c:pt idx="2">
                    <c:v>23.0468368884974</c:v>
                  </c:pt>
                </c:numCache>
              </c:numRef>
            </c:minus>
          </c:errBars>
          <c:cat>
            <c:strRef>
              <c:f>'Figure 5C'!$O$69:$Q$69</c:f>
              <c:strCache>
                <c:ptCount val="3"/>
                <c:pt idx="0">
                  <c:v>0h</c:v>
                </c:pt>
                <c:pt idx="1">
                  <c:v>24h</c:v>
                </c:pt>
                <c:pt idx="2">
                  <c:v>48h</c:v>
                </c:pt>
              </c:strCache>
            </c:strRef>
          </c:cat>
          <c:val>
            <c:numRef>
              <c:f>'Figure 5C'!$O$72:$Q$72</c:f>
              <c:numCache>
                <c:formatCode>General</c:formatCode>
                <c:ptCount val="3"/>
                <c:pt idx="0">
                  <c:v>1.0</c:v>
                </c:pt>
                <c:pt idx="1">
                  <c:v>8.426888287638684</c:v>
                </c:pt>
                <c:pt idx="2">
                  <c:v>39.62484353207807</c:v>
                </c:pt>
              </c:numCache>
            </c:numRef>
          </c:val>
        </c:ser>
        <c:ser>
          <c:idx val="3"/>
          <c:order val="3"/>
          <c:tx>
            <c:strRef>
              <c:f>'Figure 5C'!$N$73</c:f>
              <c:strCache>
                <c:ptCount val="1"/>
                <c:pt idx="0">
                  <c:v>notch1</c:v>
                </c:pt>
              </c:strCache>
            </c:strRef>
          </c:tx>
          <c:errBars>
            <c:errBarType val="both"/>
            <c:errValType val="cust"/>
            <c:plus>
              <c:numRef>
                <c:f>'Figure 5C'!$R$73:$T$73</c:f>
                <c:numCache>
                  <c:formatCode>General</c:formatCode>
                  <c:ptCount val="3"/>
                  <c:pt idx="0">
                    <c:v>2.950197317288195</c:v>
                  </c:pt>
                  <c:pt idx="1">
                    <c:v>2.016402810243992</c:v>
                  </c:pt>
                  <c:pt idx="2">
                    <c:v>1.218475147748412</c:v>
                  </c:pt>
                </c:numCache>
              </c:numRef>
            </c:plus>
            <c:minus>
              <c:numRef>
                <c:f>'Figure 5C'!$R$73:$T$73</c:f>
                <c:numCache>
                  <c:formatCode>General</c:formatCode>
                  <c:ptCount val="3"/>
                  <c:pt idx="0">
                    <c:v>2.950197317288195</c:v>
                  </c:pt>
                  <c:pt idx="1">
                    <c:v>2.016402810243992</c:v>
                  </c:pt>
                  <c:pt idx="2">
                    <c:v>1.218475147748412</c:v>
                  </c:pt>
                </c:numCache>
              </c:numRef>
            </c:minus>
          </c:errBars>
          <c:cat>
            <c:strRef>
              <c:f>'Figure 5C'!$O$69:$Q$69</c:f>
              <c:strCache>
                <c:ptCount val="3"/>
                <c:pt idx="0">
                  <c:v>0h</c:v>
                </c:pt>
                <c:pt idx="1">
                  <c:v>24h</c:v>
                </c:pt>
                <c:pt idx="2">
                  <c:v>48h</c:v>
                </c:pt>
              </c:strCache>
            </c:strRef>
          </c:cat>
          <c:val>
            <c:numRef>
              <c:f>'Figure 5C'!$O$73:$Q$73</c:f>
              <c:numCache>
                <c:formatCode>General</c:formatCode>
                <c:ptCount val="3"/>
                <c:pt idx="0">
                  <c:v>1.0</c:v>
                </c:pt>
                <c:pt idx="1">
                  <c:v>0.211441919657862</c:v>
                </c:pt>
                <c:pt idx="2">
                  <c:v>0.655954052218725</c:v>
                </c:pt>
              </c:numCache>
            </c:numRef>
          </c:val>
        </c:ser>
        <c:ser>
          <c:idx val="4"/>
          <c:order val="4"/>
          <c:tx>
            <c:strRef>
              <c:f>'Figure 5C'!$N$74</c:f>
              <c:strCache>
                <c:ptCount val="1"/>
                <c:pt idx="0">
                  <c:v>notch2</c:v>
                </c:pt>
              </c:strCache>
            </c:strRef>
          </c:tx>
          <c:errBars>
            <c:errBarType val="both"/>
            <c:errValType val="cust"/>
            <c:plus>
              <c:numRef>
                <c:f>'Figure 5C'!$R$74:$T$74</c:f>
                <c:numCache>
                  <c:formatCode>General</c:formatCode>
                  <c:ptCount val="3"/>
                  <c:pt idx="0">
                    <c:v>1.6106224894411</c:v>
                  </c:pt>
                  <c:pt idx="1">
                    <c:v>1.958893105376018</c:v>
                  </c:pt>
                  <c:pt idx="2">
                    <c:v>9.305862740859101</c:v>
                  </c:pt>
                </c:numCache>
              </c:numRef>
            </c:plus>
            <c:minus>
              <c:numRef>
                <c:f>'Figure 5C'!$R$74:$T$74</c:f>
                <c:numCache>
                  <c:formatCode>General</c:formatCode>
                  <c:ptCount val="3"/>
                  <c:pt idx="0">
                    <c:v>1.6106224894411</c:v>
                  </c:pt>
                  <c:pt idx="1">
                    <c:v>1.958893105376018</c:v>
                  </c:pt>
                  <c:pt idx="2">
                    <c:v>9.305862740859101</c:v>
                  </c:pt>
                </c:numCache>
              </c:numRef>
            </c:minus>
          </c:errBars>
          <c:cat>
            <c:strRef>
              <c:f>'Figure 5C'!$O$69:$Q$69</c:f>
              <c:strCache>
                <c:ptCount val="3"/>
                <c:pt idx="0">
                  <c:v>0h</c:v>
                </c:pt>
                <c:pt idx="1">
                  <c:v>24h</c:v>
                </c:pt>
                <c:pt idx="2">
                  <c:v>48h</c:v>
                </c:pt>
              </c:strCache>
            </c:strRef>
          </c:cat>
          <c:val>
            <c:numRef>
              <c:f>'Figure 5C'!$O$74:$Q$74</c:f>
              <c:numCache>
                <c:formatCode>General</c:formatCode>
                <c:ptCount val="3"/>
                <c:pt idx="0">
                  <c:v>1.0</c:v>
                </c:pt>
                <c:pt idx="1">
                  <c:v>8.139837536821495</c:v>
                </c:pt>
                <c:pt idx="2">
                  <c:v>19.13753794779847</c:v>
                </c:pt>
              </c:numCache>
            </c:numRef>
          </c:val>
        </c:ser>
        <c:ser>
          <c:idx val="5"/>
          <c:order val="5"/>
          <c:tx>
            <c:strRef>
              <c:f>'Figure 5C'!$N$75</c:f>
              <c:strCache>
                <c:ptCount val="1"/>
                <c:pt idx="0">
                  <c:v>friz 5/8</c:v>
                </c:pt>
              </c:strCache>
            </c:strRef>
          </c:tx>
          <c:errBars>
            <c:errBarType val="both"/>
            <c:errValType val="cust"/>
            <c:plus>
              <c:numRef>
                <c:f>'Figure 5C'!$R$75:$T$75</c:f>
                <c:numCache>
                  <c:formatCode>General</c:formatCode>
                  <c:ptCount val="3"/>
                  <c:pt idx="0">
                    <c:v>1.41079694330037</c:v>
                  </c:pt>
                  <c:pt idx="1">
                    <c:v>-5.14493565148554</c:v>
                  </c:pt>
                  <c:pt idx="2">
                    <c:v>-2.910245421683535</c:v>
                  </c:pt>
                </c:numCache>
              </c:numRef>
            </c:plus>
            <c:minus>
              <c:numRef>
                <c:f>'Figure 5C'!$R$75:$T$75</c:f>
                <c:numCache>
                  <c:formatCode>General</c:formatCode>
                  <c:ptCount val="3"/>
                  <c:pt idx="0">
                    <c:v>1.41079694330037</c:v>
                  </c:pt>
                  <c:pt idx="1">
                    <c:v>-5.14493565148554</c:v>
                  </c:pt>
                  <c:pt idx="2">
                    <c:v>-2.910245421683535</c:v>
                  </c:pt>
                </c:numCache>
              </c:numRef>
            </c:minus>
          </c:errBars>
          <c:cat>
            <c:strRef>
              <c:f>'Figure 5C'!$O$69:$Q$69</c:f>
              <c:strCache>
                <c:ptCount val="3"/>
                <c:pt idx="0">
                  <c:v>0h</c:v>
                </c:pt>
                <c:pt idx="1">
                  <c:v>24h</c:v>
                </c:pt>
                <c:pt idx="2">
                  <c:v>48h</c:v>
                </c:pt>
              </c:strCache>
            </c:strRef>
          </c:cat>
          <c:val>
            <c:numRef>
              <c:f>'Figure 5C'!$O$75:$Q$75</c:f>
              <c:numCache>
                <c:formatCode>General</c:formatCode>
                <c:ptCount val="3"/>
                <c:pt idx="0">
                  <c:v>1.0</c:v>
                </c:pt>
                <c:pt idx="1">
                  <c:v>6.49801917084988</c:v>
                </c:pt>
                <c:pt idx="2">
                  <c:v>20.62992493503324</c:v>
                </c:pt>
              </c:numCache>
            </c:numRef>
          </c:val>
        </c:ser>
        <c:ser>
          <c:idx val="6"/>
          <c:order val="6"/>
          <c:tx>
            <c:strRef>
              <c:f>'Figure 5C'!$N$76</c:f>
              <c:strCache>
                <c:ptCount val="1"/>
                <c:pt idx="0">
                  <c:v>hes1</c:v>
                </c:pt>
              </c:strCache>
            </c:strRef>
          </c:tx>
          <c:errBars>
            <c:errBarType val="both"/>
            <c:errValType val="cust"/>
            <c:plus>
              <c:numRef>
                <c:f>'Figure 5C'!$R$76:$T$76</c:f>
                <c:numCache>
                  <c:formatCode>General</c:formatCode>
                  <c:ptCount val="3"/>
                  <c:pt idx="0">
                    <c:v>1.2</c:v>
                  </c:pt>
                  <c:pt idx="1">
                    <c:v>2.1</c:v>
                  </c:pt>
                  <c:pt idx="2">
                    <c:v>5.0</c:v>
                  </c:pt>
                </c:numCache>
              </c:numRef>
            </c:plus>
            <c:minus>
              <c:numRef>
                <c:f>'Figure 5C'!$R$76:$T$76</c:f>
                <c:numCache>
                  <c:formatCode>General</c:formatCode>
                  <c:ptCount val="3"/>
                  <c:pt idx="0">
                    <c:v>1.2</c:v>
                  </c:pt>
                  <c:pt idx="1">
                    <c:v>2.1</c:v>
                  </c:pt>
                  <c:pt idx="2">
                    <c:v>5.0</c:v>
                  </c:pt>
                </c:numCache>
              </c:numRef>
            </c:minus>
          </c:errBars>
          <c:cat>
            <c:strRef>
              <c:f>'Figure 5C'!$O$69:$Q$69</c:f>
              <c:strCache>
                <c:ptCount val="3"/>
                <c:pt idx="0">
                  <c:v>0h</c:v>
                </c:pt>
                <c:pt idx="1">
                  <c:v>24h</c:v>
                </c:pt>
                <c:pt idx="2">
                  <c:v>48h</c:v>
                </c:pt>
              </c:strCache>
            </c:strRef>
          </c:cat>
          <c:val>
            <c:numRef>
              <c:f>'Figure 5C'!$O$76:$Q$76</c:f>
              <c:numCache>
                <c:formatCode>General</c:formatCode>
                <c:ptCount val="3"/>
                <c:pt idx="0">
                  <c:v>1.0</c:v>
                </c:pt>
                <c:pt idx="1">
                  <c:v>4.924577653379663</c:v>
                </c:pt>
                <c:pt idx="2">
                  <c:v>17.54919967511401</c:v>
                </c:pt>
              </c:numCache>
            </c:numRef>
          </c:val>
        </c:ser>
        <c:dLbls/>
        <c:axId val="446593992"/>
        <c:axId val="446597176"/>
      </c:barChart>
      <c:catAx>
        <c:axId val="446593992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6597176"/>
        <c:crosses val="autoZero"/>
        <c:auto val="1"/>
        <c:lblAlgn val="ctr"/>
        <c:lblOffset val="100"/>
      </c:catAx>
      <c:valAx>
        <c:axId val="44659717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lang="en-US"/>
                </a:pPr>
                <a:r>
                  <a:rPr lang="en-US"/>
                  <a:t>Fold</a:t>
                </a:r>
                <a:r>
                  <a:rPr lang="en-US" baseline="0"/>
                  <a:t> change normalized to 0h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6593992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US"/>
          </a:pPr>
          <a:endParaRPr lang="de-DE"/>
        </a:p>
      </c:txPr>
    </c:legend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title>
      <c:tx>
        <c:rich>
          <a:bodyPr/>
          <a:lstStyle/>
          <a:p>
            <a:pPr>
              <a:defRPr lang="en-US" sz="2000"/>
            </a:pPr>
            <a:r>
              <a:rPr lang="de-DE" sz="2000"/>
              <a:t>G2/M cells qPCR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'Figure 5C'!$AB$138</c:f>
              <c:strCache>
                <c:ptCount val="1"/>
                <c:pt idx="0">
                  <c:v>Box1</c:v>
                </c:pt>
              </c:strCache>
            </c:strRef>
          </c:tx>
          <c:spPr>
            <a:noFill/>
          </c:spPr>
          <c:errBars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1.0</c:v>
                </c:pt>
              </c:numLit>
            </c:plus>
            <c:minus>
              <c:numRef>
                <c:f>'Figure 5C'!$AC$143:$AW$143</c:f>
                <c:numCache>
                  <c:formatCode>General</c:formatCode>
                  <c:ptCount val="21"/>
                  <c:pt idx="0">
                    <c:v>0.0366116523516815</c:v>
                  </c:pt>
                  <c:pt idx="1">
                    <c:v>0.0325902038473486</c:v>
                  </c:pt>
                  <c:pt idx="2">
                    <c:v>0.00970813036811942</c:v>
                  </c:pt>
                  <c:pt idx="3">
                    <c:v>0.00743447558930369</c:v>
                  </c:pt>
                  <c:pt idx="4">
                    <c:v>0.0165947004610037</c:v>
                  </c:pt>
                  <c:pt idx="5">
                    <c:v>0.0137123597304944</c:v>
                  </c:pt>
                  <c:pt idx="6">
                    <c:v>0.416038650189548</c:v>
                  </c:pt>
                  <c:pt idx="7">
                    <c:v>1.875</c:v>
                  </c:pt>
                  <c:pt idx="8">
                    <c:v>0.09375</c:v>
                  </c:pt>
                  <c:pt idx="9">
                    <c:v>0.0742342252277353</c:v>
                  </c:pt>
                  <c:pt idx="10">
                    <c:v>0.00864175322925715</c:v>
                  </c:pt>
                  <c:pt idx="11">
                    <c:v>0.182786103336229</c:v>
                  </c:pt>
                  <c:pt idx="12">
                    <c:v>0.0805758476483184</c:v>
                  </c:pt>
                  <c:pt idx="13">
                    <c:v>0.0412346222116529</c:v>
                  </c:pt>
                  <c:pt idx="14">
                    <c:v>3.782362359175969</c:v>
                  </c:pt>
                  <c:pt idx="15">
                    <c:v>0.0732233047033631</c:v>
                  </c:pt>
                  <c:pt idx="16">
                    <c:v>5.153031643091576</c:v>
                  </c:pt>
                  <c:pt idx="17">
                    <c:v>0.0454130177034499</c:v>
                  </c:pt>
                  <c:pt idx="18">
                    <c:v>1.470611741044356</c:v>
                  </c:pt>
                  <c:pt idx="19">
                    <c:v>0.176776695296637</c:v>
                  </c:pt>
                  <c:pt idx="20">
                    <c:v>0.0371745887492587</c:v>
                  </c:pt>
                </c:numCache>
              </c:numRef>
            </c:minus>
          </c:errBars>
          <c:cat>
            <c:strRef>
              <c:f>'Figure 5C'!$AC$137:$AW$137</c:f>
              <c:strCache>
                <c:ptCount val="21"/>
                <c:pt idx="0">
                  <c:v>cyclin B</c:v>
                </c:pt>
                <c:pt idx="1">
                  <c:v>integrin a6</c:v>
                </c:pt>
                <c:pt idx="2">
                  <c:v>pou3</c:v>
                </c:pt>
                <c:pt idx="3">
                  <c:v>notch1</c:v>
                </c:pt>
                <c:pt idx="4">
                  <c:v>notch2</c:v>
                </c:pt>
                <c:pt idx="5">
                  <c:v>friz5/8</c:v>
                </c:pt>
                <c:pt idx="6">
                  <c:v>hes1</c:v>
                </c:pt>
                <c:pt idx="7">
                  <c:v>cyclin B</c:v>
                </c:pt>
                <c:pt idx="8">
                  <c:v>integrin a6</c:v>
                </c:pt>
                <c:pt idx="9">
                  <c:v>pou3</c:v>
                </c:pt>
                <c:pt idx="10">
                  <c:v>notch1</c:v>
                </c:pt>
                <c:pt idx="11">
                  <c:v>notch2</c:v>
                </c:pt>
                <c:pt idx="12">
                  <c:v>friz5/8</c:v>
                </c:pt>
                <c:pt idx="13">
                  <c:v>hes1</c:v>
                </c:pt>
                <c:pt idx="14">
                  <c:v>cyclin B</c:v>
                </c:pt>
                <c:pt idx="15">
                  <c:v>integrin a6</c:v>
                </c:pt>
                <c:pt idx="16">
                  <c:v>pou3</c:v>
                </c:pt>
                <c:pt idx="17">
                  <c:v>notch1</c:v>
                </c:pt>
                <c:pt idx="18">
                  <c:v>notch2</c:v>
                </c:pt>
                <c:pt idx="19">
                  <c:v>friz5/8</c:v>
                </c:pt>
                <c:pt idx="20">
                  <c:v>hes1</c:v>
                </c:pt>
              </c:strCache>
            </c:strRef>
          </c:cat>
          <c:val>
            <c:numRef>
              <c:f>'Figure 5C'!$AC$138:$AW$138</c:f>
              <c:numCache>
                <c:formatCode>General</c:formatCode>
                <c:ptCount val="21"/>
                <c:pt idx="0">
                  <c:v>0.125</c:v>
                </c:pt>
                <c:pt idx="1">
                  <c:v>0.0660831245516077</c:v>
                </c:pt>
                <c:pt idx="2">
                  <c:v>0.0409581303681194</c:v>
                </c:pt>
                <c:pt idx="3">
                  <c:v>0.0253828873861324</c:v>
                </c:pt>
                <c:pt idx="4">
                  <c:v>0.0883883476483184</c:v>
                </c:pt>
                <c:pt idx="5">
                  <c:v>0.0247609031865342</c:v>
                </c:pt>
                <c:pt idx="6">
                  <c:v>0.454511913106576</c:v>
                </c:pt>
                <c:pt idx="7">
                  <c:v>2.125</c:v>
                </c:pt>
                <c:pt idx="8">
                  <c:v>0.15625</c:v>
                </c:pt>
                <c:pt idx="9">
                  <c:v>0.175765774772265</c:v>
                </c:pt>
                <c:pt idx="10">
                  <c:v>0.0105948782292572</c:v>
                </c:pt>
                <c:pt idx="11">
                  <c:v>0.432786103336229</c:v>
                </c:pt>
                <c:pt idx="12">
                  <c:v>0.0962008476483184</c:v>
                </c:pt>
                <c:pt idx="13">
                  <c:v>0.123703866634959</c:v>
                </c:pt>
                <c:pt idx="14">
                  <c:v>4.217637640824031</c:v>
                </c:pt>
                <c:pt idx="15">
                  <c:v>0.426776695296637</c:v>
                </c:pt>
                <c:pt idx="16">
                  <c:v>5.403031643091575</c:v>
                </c:pt>
                <c:pt idx="17">
                  <c:v>0.0493192677034499</c:v>
                </c:pt>
                <c:pt idx="18">
                  <c:v>1.778397844380585</c:v>
                </c:pt>
                <c:pt idx="19">
                  <c:v>0.530330085889911</c:v>
                </c:pt>
                <c:pt idx="20">
                  <c:v>0.537174588749259</c:v>
                </c:pt>
              </c:numCache>
            </c:numRef>
          </c:val>
        </c:ser>
        <c:ser>
          <c:idx val="1"/>
          <c:order val="1"/>
          <c:tx>
            <c:strRef>
              <c:f>'Figure 5C'!$AB$139</c:f>
              <c:strCache>
                <c:ptCount val="1"/>
                <c:pt idx="0">
                  <c:v>Box2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cat>
            <c:strRef>
              <c:f>'Figure 5C'!$AC$137:$AW$137</c:f>
              <c:strCache>
                <c:ptCount val="21"/>
                <c:pt idx="0">
                  <c:v>cyclin B</c:v>
                </c:pt>
                <c:pt idx="1">
                  <c:v>integrin a6</c:v>
                </c:pt>
                <c:pt idx="2">
                  <c:v>pou3</c:v>
                </c:pt>
                <c:pt idx="3">
                  <c:v>notch1</c:v>
                </c:pt>
                <c:pt idx="4">
                  <c:v>notch2</c:v>
                </c:pt>
                <c:pt idx="5">
                  <c:v>friz5/8</c:v>
                </c:pt>
                <c:pt idx="6">
                  <c:v>hes1</c:v>
                </c:pt>
                <c:pt idx="7">
                  <c:v>cyclin B</c:v>
                </c:pt>
                <c:pt idx="8">
                  <c:v>integrin a6</c:v>
                </c:pt>
                <c:pt idx="9">
                  <c:v>pou3</c:v>
                </c:pt>
                <c:pt idx="10">
                  <c:v>notch1</c:v>
                </c:pt>
                <c:pt idx="11">
                  <c:v>notch2</c:v>
                </c:pt>
                <c:pt idx="12">
                  <c:v>friz5/8</c:v>
                </c:pt>
                <c:pt idx="13">
                  <c:v>hes1</c:v>
                </c:pt>
                <c:pt idx="14">
                  <c:v>cyclin B</c:v>
                </c:pt>
                <c:pt idx="15">
                  <c:v>integrin a6</c:v>
                </c:pt>
                <c:pt idx="16">
                  <c:v>pou3</c:v>
                </c:pt>
                <c:pt idx="17">
                  <c:v>notch1</c:v>
                </c:pt>
                <c:pt idx="18">
                  <c:v>notch2</c:v>
                </c:pt>
                <c:pt idx="19">
                  <c:v>friz5/8</c:v>
                </c:pt>
                <c:pt idx="20">
                  <c:v>hes1</c:v>
                </c:pt>
              </c:strCache>
            </c:strRef>
          </c:cat>
          <c:val>
            <c:numRef>
              <c:f>'Figure 5C'!$AC$139:$AW$139</c:f>
              <c:numCache>
                <c:formatCode>General</c:formatCode>
                <c:ptCount val="21"/>
                <c:pt idx="0">
                  <c:v>0.745550563296124</c:v>
                </c:pt>
                <c:pt idx="1">
                  <c:v>0.137328627212033</c:v>
                </c:pt>
                <c:pt idx="2">
                  <c:v>0.0695273041922786</c:v>
                </c:pt>
                <c:pt idx="3">
                  <c:v>0.0630054602621861</c:v>
                </c:pt>
                <c:pt idx="4">
                  <c:v>0.00634393775858145</c:v>
                </c:pt>
                <c:pt idx="5">
                  <c:v>0.0137123597304944</c:v>
                </c:pt>
                <c:pt idx="6">
                  <c:v>0.416038650189548</c:v>
                </c:pt>
                <c:pt idx="7">
                  <c:v>1.875</c:v>
                </c:pt>
                <c:pt idx="8">
                  <c:v>0.09375</c:v>
                </c:pt>
                <c:pt idx="9">
                  <c:v>0.0742342252277353</c:v>
                </c:pt>
                <c:pt idx="10">
                  <c:v>0.00864175322925715</c:v>
                </c:pt>
                <c:pt idx="11">
                  <c:v>0.182786103336229</c:v>
                </c:pt>
                <c:pt idx="12">
                  <c:v>0.0805758476483184</c:v>
                </c:pt>
                <c:pt idx="13">
                  <c:v>0.0412346222116529</c:v>
                </c:pt>
                <c:pt idx="14">
                  <c:v>3.782362359175969</c:v>
                </c:pt>
                <c:pt idx="15">
                  <c:v>0.0732233047033631</c:v>
                </c:pt>
                <c:pt idx="16">
                  <c:v>5.153031643091576</c:v>
                </c:pt>
                <c:pt idx="17">
                  <c:v>0.0454130177034499</c:v>
                </c:pt>
                <c:pt idx="18">
                  <c:v>1.470611741044356</c:v>
                </c:pt>
                <c:pt idx="19">
                  <c:v>0.176776695296637</c:v>
                </c:pt>
                <c:pt idx="20">
                  <c:v>0.0371745887492588</c:v>
                </c:pt>
              </c:numCache>
            </c:numRef>
          </c:val>
        </c:ser>
        <c:ser>
          <c:idx val="2"/>
          <c:order val="2"/>
          <c:tx>
            <c:strRef>
              <c:f>'Figure 5C'!$AB$140</c:f>
              <c:strCache>
                <c:ptCount val="1"/>
                <c:pt idx="0">
                  <c:v>Box 3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dPt>
            <c:idx val="7"/>
            <c:spPr>
              <a:solidFill>
                <a:schemeClr val="accent4">
                  <a:lumMod val="75000"/>
                </a:schemeClr>
              </a:solidFill>
            </c:spPr>
          </c:dPt>
          <c:dPt>
            <c:idx val="8"/>
            <c:spPr>
              <a:solidFill>
                <a:srgbClr val="604A7B"/>
              </a:solidFill>
            </c:spPr>
          </c:dPt>
          <c:dPt>
            <c:idx val="9"/>
            <c:spPr>
              <a:solidFill>
                <a:srgbClr val="604A7B"/>
              </a:solidFill>
            </c:spPr>
          </c:dPt>
          <c:dPt>
            <c:idx val="10"/>
            <c:spPr>
              <a:solidFill>
                <a:srgbClr val="604A7B"/>
              </a:solidFill>
            </c:spPr>
          </c:dPt>
          <c:dPt>
            <c:idx val="11"/>
            <c:spPr>
              <a:solidFill>
                <a:srgbClr val="604A7B"/>
              </a:solidFill>
            </c:spPr>
          </c:dPt>
          <c:dPt>
            <c:idx val="12"/>
            <c:spPr>
              <a:solidFill>
                <a:srgbClr val="604A7B"/>
              </a:solidFill>
            </c:spPr>
          </c:dPt>
          <c:dPt>
            <c:idx val="13"/>
            <c:spPr>
              <a:solidFill>
                <a:srgbClr val="604A7B"/>
              </a:solidFill>
            </c:spPr>
          </c:dPt>
          <c:dPt>
            <c:idx val="14"/>
            <c:spPr>
              <a:solidFill>
                <a:schemeClr val="accent5">
                  <a:lumMod val="75000"/>
                </a:schemeClr>
              </a:solidFill>
            </c:spPr>
          </c:dPt>
          <c:dPt>
            <c:idx val="15"/>
            <c:spPr>
              <a:solidFill>
                <a:srgbClr val="31859C"/>
              </a:solidFill>
            </c:spPr>
          </c:dPt>
          <c:dPt>
            <c:idx val="16"/>
            <c:spPr>
              <a:solidFill>
                <a:srgbClr val="31859C"/>
              </a:solidFill>
            </c:spPr>
          </c:dPt>
          <c:dPt>
            <c:idx val="18"/>
            <c:spPr>
              <a:solidFill>
                <a:srgbClr val="31859C"/>
              </a:solidFill>
            </c:spPr>
          </c:dPt>
          <c:dPt>
            <c:idx val="19"/>
            <c:spPr>
              <a:solidFill>
                <a:srgbClr val="31859C"/>
              </a:solidFill>
            </c:spPr>
          </c:dPt>
          <c:dPt>
            <c:idx val="20"/>
            <c:spPr>
              <a:solidFill>
                <a:srgbClr val="31859C"/>
              </a:solidFill>
            </c:spPr>
          </c:dPt>
          <c:errBars>
            <c:errBarType val="plus"/>
            <c:errValType val="cust"/>
            <c:noEndCap val="1"/>
            <c:plus>
              <c:numRef>
                <c:f>'Figure 5C'!$AC$142:$AW$142</c:f>
                <c:numCache>
                  <c:formatCode>General</c:formatCode>
                  <c:ptCount val="21"/>
                  <c:pt idx="0">
                    <c:v>1.184805543190426</c:v>
                  </c:pt>
                  <c:pt idx="1">
                    <c:v>1.058418111674269</c:v>
                  </c:pt>
                  <c:pt idx="2">
                    <c:v>0.329096633531866</c:v>
                  </c:pt>
                  <c:pt idx="3">
                    <c:v>0.346106948331885</c:v>
                  </c:pt>
                  <c:pt idx="4">
                    <c:v>1.129449436703876</c:v>
                  </c:pt>
                  <c:pt idx="5">
                    <c:v>0.248706734175559</c:v>
                  </c:pt>
                  <c:pt idx="6">
                    <c:v>1.305825844944186</c:v>
                  </c:pt>
                  <c:pt idx="7">
                    <c:v>14.0</c:v>
                  </c:pt>
                  <c:pt idx="8">
                    <c:v>9.064586839976278</c:v>
                  </c:pt>
                  <c:pt idx="9">
                    <c:v>15.875</c:v>
                  </c:pt>
                  <c:pt idx="10">
                    <c:v>0.00600668427074284</c:v>
                  </c:pt>
                  <c:pt idx="11">
                    <c:v>5.755080162705363</c:v>
                  </c:pt>
                  <c:pt idx="12">
                    <c:v>11.22532015133644</c:v>
                  </c:pt>
                  <c:pt idx="13">
                    <c:v>0.094307450873331</c:v>
                  </c:pt>
                  <c:pt idx="14">
                    <c:v>1.278031643091575</c:v>
                  </c:pt>
                  <c:pt idx="15">
                    <c:v>2.389015821545788</c:v>
                  </c:pt>
                  <c:pt idx="16">
                    <c:v>10.72196835690843</c:v>
                  </c:pt>
                  <c:pt idx="17">
                    <c:v>0.0</c:v>
                  </c:pt>
                  <c:pt idx="18">
                    <c:v>10.50122773937071</c:v>
                  </c:pt>
                  <c:pt idx="19">
                    <c:v>3.646446609406727</c:v>
                  </c:pt>
                  <c:pt idx="20">
                    <c:v>0.066378801844015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1.0</c:v>
                </c:pt>
              </c:numLit>
            </c:minus>
          </c:errBars>
          <c:cat>
            <c:strRef>
              <c:f>'Figure 5C'!$AC$137:$AW$137</c:f>
              <c:strCache>
                <c:ptCount val="21"/>
                <c:pt idx="0">
                  <c:v>cyclin B</c:v>
                </c:pt>
                <c:pt idx="1">
                  <c:v>integrin a6</c:v>
                </c:pt>
                <c:pt idx="2">
                  <c:v>pou3</c:v>
                </c:pt>
                <c:pt idx="3">
                  <c:v>notch1</c:v>
                </c:pt>
                <c:pt idx="4">
                  <c:v>notch2</c:v>
                </c:pt>
                <c:pt idx="5">
                  <c:v>friz5/8</c:v>
                </c:pt>
                <c:pt idx="6">
                  <c:v>hes1</c:v>
                </c:pt>
                <c:pt idx="7">
                  <c:v>cyclin B</c:v>
                </c:pt>
                <c:pt idx="8">
                  <c:v>integrin a6</c:v>
                </c:pt>
                <c:pt idx="9">
                  <c:v>pou3</c:v>
                </c:pt>
                <c:pt idx="10">
                  <c:v>notch1</c:v>
                </c:pt>
                <c:pt idx="11">
                  <c:v>notch2</c:v>
                </c:pt>
                <c:pt idx="12">
                  <c:v>friz5/8</c:v>
                </c:pt>
                <c:pt idx="13">
                  <c:v>hes1</c:v>
                </c:pt>
                <c:pt idx="14">
                  <c:v>cyclin B</c:v>
                </c:pt>
                <c:pt idx="15">
                  <c:v>integrin a6</c:v>
                </c:pt>
                <c:pt idx="16">
                  <c:v>pou3</c:v>
                </c:pt>
                <c:pt idx="17">
                  <c:v>notch1</c:v>
                </c:pt>
                <c:pt idx="18">
                  <c:v>notch2</c:v>
                </c:pt>
                <c:pt idx="19">
                  <c:v>friz5/8</c:v>
                </c:pt>
                <c:pt idx="20">
                  <c:v>hes1</c:v>
                </c:pt>
              </c:strCache>
            </c:strRef>
          </c:cat>
          <c:val>
            <c:numRef>
              <c:f>'Figure 5C'!$AC$140:$AW$140</c:f>
              <c:numCache>
                <c:formatCode>General</c:formatCode>
                <c:ptCount val="21"/>
                <c:pt idx="0">
                  <c:v>1.426846146697946</c:v>
                </c:pt>
                <c:pt idx="1">
                  <c:v>0.479271263154339</c:v>
                </c:pt>
                <c:pt idx="2">
                  <c:v>0.175990138580194</c:v>
                </c:pt>
                <c:pt idx="3">
                  <c:v>0.0655047040197961</c:v>
                </c:pt>
                <c:pt idx="4">
                  <c:v>0.775818277889224</c:v>
                </c:pt>
                <c:pt idx="5">
                  <c:v>0.248706734175559</c:v>
                </c:pt>
                <c:pt idx="6">
                  <c:v>1.305825844944186</c:v>
                </c:pt>
                <c:pt idx="7">
                  <c:v>14.0</c:v>
                </c:pt>
                <c:pt idx="8">
                  <c:v>9.064586839976278</c:v>
                </c:pt>
                <c:pt idx="9">
                  <c:v>15.875</c:v>
                </c:pt>
                <c:pt idx="10">
                  <c:v>0.00600668427074284</c:v>
                </c:pt>
                <c:pt idx="11">
                  <c:v>5.755080162705362</c:v>
                </c:pt>
                <c:pt idx="12">
                  <c:v>11.22532015133644</c:v>
                </c:pt>
                <c:pt idx="13">
                  <c:v>0.094307450873331</c:v>
                </c:pt>
                <c:pt idx="14">
                  <c:v>1.278031643091577</c:v>
                </c:pt>
                <c:pt idx="15">
                  <c:v>2.389015821545788</c:v>
                </c:pt>
                <c:pt idx="16">
                  <c:v>10.72196835690842</c:v>
                </c:pt>
                <c:pt idx="17">
                  <c:v>0.0</c:v>
                </c:pt>
                <c:pt idx="18">
                  <c:v>10.50122773937071</c:v>
                </c:pt>
                <c:pt idx="19">
                  <c:v>3.646446609406726</c:v>
                </c:pt>
                <c:pt idx="20">
                  <c:v>0.0663788018440149</c:v>
                </c:pt>
              </c:numCache>
            </c:numRef>
          </c:val>
        </c:ser>
        <c:dLbls/>
        <c:overlap val="100"/>
        <c:axId val="446671304"/>
        <c:axId val="446674776"/>
      </c:barChart>
      <c:catAx>
        <c:axId val="446671304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 sz="1200"/>
            </a:pPr>
            <a:endParaRPr lang="de-DE"/>
          </a:p>
        </c:txPr>
        <c:crossAx val="446674776"/>
        <c:crosses val="autoZero"/>
        <c:auto val="1"/>
        <c:lblAlgn val="ctr"/>
        <c:lblOffset val="100"/>
      </c:catAx>
      <c:valAx>
        <c:axId val="446674776"/>
        <c:scaling>
          <c:orientation val="minMax"/>
          <c:max val="33.0"/>
        </c:scaling>
        <c:axPos val="l"/>
        <c:majorGridlines/>
        <c:title>
          <c:tx>
            <c:rich>
              <a:bodyPr/>
              <a:lstStyle/>
              <a:p>
                <a:pPr>
                  <a:defRPr lang="en-US" sz="1200"/>
                </a:pPr>
                <a:r>
                  <a:rPr lang="de-DE" sz="1200"/>
                  <a:t>Fold change normalized to actin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6671304"/>
        <c:crosses val="autoZero"/>
        <c:crossBetween val="between"/>
      </c:valAx>
    </c:plotArea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title>
      <c:tx>
        <c:rich>
          <a:bodyPr/>
          <a:lstStyle/>
          <a:p>
            <a:pPr>
              <a:defRPr lang="en-US"/>
            </a:pPr>
            <a:r>
              <a:rPr lang="de-DE"/>
              <a:t>G2/M cells qPCR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'Figure 5C'!$H$115</c:f>
              <c:strCache>
                <c:ptCount val="1"/>
                <c:pt idx="0">
                  <c:v>Box1</c:v>
                </c:pt>
              </c:strCache>
            </c:strRef>
          </c:tx>
          <c:spPr>
            <a:noFill/>
          </c:spPr>
          <c:errBars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1.0</c:v>
                </c:pt>
              </c:numLit>
            </c:plus>
            <c:minus>
              <c:numRef>
                <c:f>'Figure 5C'!$I$120:$N$120</c:f>
                <c:numCache>
                  <c:formatCode>General</c:formatCode>
                  <c:ptCount val="6"/>
                  <c:pt idx="0">
                    <c:v>0.0330755659898209</c:v>
                  </c:pt>
                  <c:pt idx="1">
                    <c:v>0.00439453125</c:v>
                  </c:pt>
                  <c:pt idx="2">
                    <c:v>0.0640709727970146</c:v>
                  </c:pt>
                  <c:pt idx="3">
                    <c:v>0.129449436703876</c:v>
                  </c:pt>
                  <c:pt idx="4">
                    <c:v>0.0</c:v>
                  </c:pt>
                  <c:pt idx="5">
                    <c:v>0.352862856627271</c:v>
                  </c:pt>
                </c:numCache>
              </c:numRef>
            </c:minus>
          </c:errBars>
          <c:cat>
            <c:strRef>
              <c:f>'Figure 5C'!$I$107:$N$107</c:f>
              <c:strCache>
                <c:ptCount val="6"/>
                <c:pt idx="0">
                  <c:v>vasa</c:v>
                </c:pt>
                <c:pt idx="1">
                  <c:v>piwi1</c:v>
                </c:pt>
                <c:pt idx="2">
                  <c:v>pwiw2</c:v>
                </c:pt>
                <c:pt idx="3">
                  <c:v>vasa</c:v>
                </c:pt>
                <c:pt idx="4">
                  <c:v>piwi1</c:v>
                </c:pt>
                <c:pt idx="5">
                  <c:v>pwiw2</c:v>
                </c:pt>
              </c:strCache>
            </c:strRef>
          </c:cat>
          <c:val>
            <c:numRef>
              <c:f>'Figure 5C'!$I$115:$N$115</c:f>
              <c:numCache>
                <c:formatCode>General</c:formatCode>
                <c:ptCount val="6"/>
                <c:pt idx="0">
                  <c:v>0.0433842215427341</c:v>
                </c:pt>
                <c:pt idx="1">
                  <c:v>0.00634765625</c:v>
                </c:pt>
                <c:pt idx="2">
                  <c:v>0.0670313567159802</c:v>
                </c:pt>
                <c:pt idx="3">
                  <c:v>1.870550563296124</c:v>
                </c:pt>
                <c:pt idx="4">
                  <c:v>0.000345266983001244</c:v>
                </c:pt>
                <c:pt idx="5">
                  <c:v>0.354243924559276</c:v>
                </c:pt>
              </c:numCache>
            </c:numRef>
          </c:val>
        </c:ser>
        <c:ser>
          <c:idx val="1"/>
          <c:order val="1"/>
          <c:tx>
            <c:strRef>
              <c:f>'Figure 5C'!$H$116</c:f>
              <c:strCache>
                <c:ptCount val="1"/>
                <c:pt idx="0">
                  <c:v>Box2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cat>
            <c:strRef>
              <c:f>'Figure 5C'!$I$107:$N$107</c:f>
              <c:strCache>
                <c:ptCount val="6"/>
                <c:pt idx="0">
                  <c:v>vasa</c:v>
                </c:pt>
                <c:pt idx="1">
                  <c:v>piwi1</c:v>
                </c:pt>
                <c:pt idx="2">
                  <c:v>pwiw2</c:v>
                </c:pt>
                <c:pt idx="3">
                  <c:v>vasa</c:v>
                </c:pt>
                <c:pt idx="4">
                  <c:v>piwi1</c:v>
                </c:pt>
                <c:pt idx="5">
                  <c:v>pwiw2</c:v>
                </c:pt>
              </c:strCache>
            </c:strRef>
          </c:cat>
          <c:val>
            <c:numRef>
              <c:f>'Figure 5C'!$I$116:$N$116</c:f>
              <c:numCache>
                <c:formatCode>General</c:formatCode>
                <c:ptCount val="6"/>
                <c:pt idx="0">
                  <c:v>0.98382048356027</c:v>
                </c:pt>
                <c:pt idx="1">
                  <c:v>0.00271292152645661</c:v>
                </c:pt>
                <c:pt idx="2">
                  <c:v>0.264337405857438</c:v>
                </c:pt>
                <c:pt idx="3">
                  <c:v>0.129449436703876</c:v>
                </c:pt>
                <c:pt idx="4">
                  <c:v>0.0</c:v>
                </c:pt>
                <c:pt idx="5">
                  <c:v>0.352862856627271</c:v>
                </c:pt>
              </c:numCache>
            </c:numRef>
          </c:val>
        </c:ser>
        <c:ser>
          <c:idx val="2"/>
          <c:order val="2"/>
          <c:tx>
            <c:strRef>
              <c:f>'Figure 5C'!$H$117</c:f>
              <c:strCache>
                <c:ptCount val="1"/>
                <c:pt idx="0">
                  <c:v>Box 3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dPt>
            <c:idx val="3"/>
            <c:spPr>
              <a:solidFill>
                <a:schemeClr val="accent5">
                  <a:lumMod val="75000"/>
                </a:schemeClr>
              </a:solidFill>
            </c:spPr>
          </c:dPt>
          <c:dPt>
            <c:idx val="5"/>
            <c:spPr>
              <a:solidFill>
                <a:srgbClr val="31859C"/>
              </a:solidFill>
            </c:spPr>
          </c:dPt>
          <c:errBars>
            <c:errBarType val="plus"/>
            <c:errValType val="cust"/>
            <c:noEndCap val="1"/>
            <c:plus>
              <c:numRef>
                <c:f>'Figure 5C'!$I$119:$N$119</c:f>
                <c:numCache>
                  <c:formatCode>General</c:formatCode>
                  <c:ptCount val="6"/>
                  <c:pt idx="0">
                    <c:v>7.594299399062387</c:v>
                  </c:pt>
                  <c:pt idx="1">
                    <c:v>0.0113056738749144</c:v>
                  </c:pt>
                  <c:pt idx="2">
                    <c:v>0.319238116876112</c:v>
                  </c:pt>
                  <c:pt idx="3">
                    <c:v>0.414213562373095</c:v>
                  </c:pt>
                  <c:pt idx="4">
                    <c:v>0.017775778305328</c:v>
                  </c:pt>
                  <c:pt idx="5">
                    <c:v>0.646446609406726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1.0</c:v>
                </c:pt>
              </c:numLit>
            </c:minus>
          </c:errBars>
          <c:cat>
            <c:strRef>
              <c:f>'Figure 5C'!$I$107:$N$107</c:f>
              <c:strCache>
                <c:ptCount val="6"/>
                <c:pt idx="0">
                  <c:v>vasa</c:v>
                </c:pt>
                <c:pt idx="1">
                  <c:v>piwi1</c:v>
                </c:pt>
                <c:pt idx="2">
                  <c:v>pwiw2</c:v>
                </c:pt>
                <c:pt idx="3">
                  <c:v>vasa</c:v>
                </c:pt>
                <c:pt idx="4">
                  <c:v>piwi1</c:v>
                </c:pt>
                <c:pt idx="5">
                  <c:v>pwiw2</c:v>
                </c:pt>
              </c:strCache>
            </c:strRef>
          </c:cat>
          <c:val>
            <c:numRef>
              <c:f>'Figure 5C'!$I$117:$N$117</c:f>
              <c:numCache>
                <c:formatCode>General</c:formatCode>
                <c:ptCount val="6"/>
                <c:pt idx="0">
                  <c:v>3.504228427917792</c:v>
                </c:pt>
                <c:pt idx="1">
                  <c:v>0.0050166357347614</c:v>
                </c:pt>
                <c:pt idx="2">
                  <c:v>0.34939312055047</c:v>
                </c:pt>
                <c:pt idx="3">
                  <c:v>0.414213562373095</c:v>
                </c:pt>
                <c:pt idx="4">
                  <c:v>0.017775778305328</c:v>
                </c:pt>
                <c:pt idx="5">
                  <c:v>0.646446609406726</c:v>
                </c:pt>
              </c:numCache>
            </c:numRef>
          </c:val>
        </c:ser>
        <c:dLbls/>
        <c:overlap val="100"/>
        <c:axId val="446616680"/>
        <c:axId val="446508968"/>
      </c:barChart>
      <c:catAx>
        <c:axId val="446616680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6508968"/>
        <c:crosses val="autoZero"/>
        <c:auto val="1"/>
        <c:lblAlgn val="ctr"/>
        <c:lblOffset val="100"/>
      </c:catAx>
      <c:valAx>
        <c:axId val="44650896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lang="en-US"/>
                </a:pPr>
                <a:r>
                  <a:rPr lang="de-DE"/>
                  <a:t>Fold change normalized to actin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6616680"/>
        <c:crosses val="autoZero"/>
        <c:crossBetween val="between"/>
      </c:valAx>
    </c:plotArea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title>
      <c:tx>
        <c:rich>
          <a:bodyPr/>
          <a:lstStyle/>
          <a:p>
            <a:pPr>
              <a:defRPr lang="en-US"/>
            </a:pPr>
            <a:r>
              <a:rPr lang="de-DE"/>
              <a:t>IA6+ cells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errBars>
            <c:errBarType val="both"/>
            <c:errValType val="cust"/>
            <c:plus>
              <c:numRef>
                <c:f>'Figure 1C'!$N$32:$N$37</c:f>
                <c:numCache>
                  <c:formatCode>General</c:formatCode>
                  <c:ptCount val="6"/>
                  <c:pt idx="0">
                    <c:v>1.200885097380444</c:v>
                  </c:pt>
                  <c:pt idx="1">
                    <c:v>0.890897606280698</c:v>
                  </c:pt>
                  <c:pt idx="2">
                    <c:v>0.18</c:v>
                  </c:pt>
                  <c:pt idx="3">
                    <c:v>0.714515641690861</c:v>
                  </c:pt>
                  <c:pt idx="4">
                    <c:v>-0.327492853040468</c:v>
                  </c:pt>
                  <c:pt idx="5">
                    <c:v>0.0722413055590117</c:v>
                  </c:pt>
                </c:numCache>
              </c:numRef>
            </c:plus>
            <c:minus>
              <c:numRef>
                <c:f>'Figure 1C'!$N$32:$N$37</c:f>
                <c:numCache>
                  <c:formatCode>General</c:formatCode>
                  <c:ptCount val="6"/>
                  <c:pt idx="0">
                    <c:v>1.200885097380444</c:v>
                  </c:pt>
                  <c:pt idx="1">
                    <c:v>0.890897606280698</c:v>
                  </c:pt>
                  <c:pt idx="2">
                    <c:v>0.18</c:v>
                  </c:pt>
                  <c:pt idx="3">
                    <c:v>0.714515641690861</c:v>
                  </c:pt>
                  <c:pt idx="4">
                    <c:v>-0.327492853040468</c:v>
                  </c:pt>
                  <c:pt idx="5">
                    <c:v>0.0722413055590117</c:v>
                  </c:pt>
                </c:numCache>
              </c:numRef>
            </c:minus>
          </c:errBars>
          <c:cat>
            <c:strRef>
              <c:f>'Figure 1C'!$L$32:$L$37</c:f>
              <c:strCache>
                <c:ptCount val="6"/>
                <c:pt idx="0">
                  <c:v>cyclin B</c:v>
                </c:pt>
                <c:pt idx="1">
                  <c:v>integrin a 6</c:v>
                </c:pt>
                <c:pt idx="2">
                  <c:v>vasa</c:v>
                </c:pt>
                <c:pt idx="3">
                  <c:v>pou3</c:v>
                </c:pt>
                <c:pt idx="4">
                  <c:v>piwi2</c:v>
                </c:pt>
                <c:pt idx="5">
                  <c:v>piwi1</c:v>
                </c:pt>
              </c:strCache>
            </c:strRef>
          </c:cat>
          <c:val>
            <c:numRef>
              <c:f>'Figure 1C'!$M$32:$M$37</c:f>
              <c:numCache>
                <c:formatCode>General</c:formatCode>
                <c:ptCount val="6"/>
                <c:pt idx="0">
                  <c:v>4.4</c:v>
                </c:pt>
                <c:pt idx="1">
                  <c:v>2.09</c:v>
                </c:pt>
                <c:pt idx="2">
                  <c:v>1.0</c:v>
                </c:pt>
                <c:pt idx="3">
                  <c:v>1.51</c:v>
                </c:pt>
                <c:pt idx="4">
                  <c:v>0.51</c:v>
                </c:pt>
                <c:pt idx="5">
                  <c:v>0.018</c:v>
                </c:pt>
              </c:numCache>
            </c:numRef>
          </c:val>
        </c:ser>
        <c:dLbls/>
        <c:axId val="431483512"/>
        <c:axId val="431486696"/>
      </c:barChart>
      <c:catAx>
        <c:axId val="431483512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31486696"/>
        <c:crosses val="autoZero"/>
        <c:auto val="1"/>
        <c:lblAlgn val="ctr"/>
        <c:lblOffset val="100"/>
      </c:catAx>
      <c:valAx>
        <c:axId val="43148669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lang="en-US"/>
                </a:pPr>
                <a:r>
                  <a:rPr lang="de-DE"/>
                  <a:t>fold change normalized to vasa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31483512"/>
        <c:crosses val="autoZero"/>
        <c:crossBetween val="between"/>
      </c:valAx>
    </c:plotArea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title>
      <c:tx>
        <c:rich>
          <a:bodyPr/>
          <a:lstStyle/>
          <a:p>
            <a:pPr>
              <a:defRPr lang="en-US"/>
            </a:pPr>
            <a:r>
              <a:rPr lang="de-DE"/>
              <a:t>IA6+ cells qPCR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'Figure 1C'!$T$102</c:f>
              <c:strCache>
                <c:ptCount val="1"/>
                <c:pt idx="0">
                  <c:v>Box1</c:v>
                </c:pt>
              </c:strCache>
            </c:strRef>
          </c:tx>
          <c:spPr>
            <a:noFill/>
          </c:spPr>
          <c:errBars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1.0</c:v>
                </c:pt>
              </c:numLit>
            </c:plus>
            <c:minus>
              <c:numRef>
                <c:f>'Figure 1C'!$U$107:$AA$107</c:f>
                <c:numCache>
                  <c:formatCode>General</c:formatCode>
                  <c:ptCount val="7"/>
                  <c:pt idx="0">
                    <c:v>0.928226537463708</c:v>
                  </c:pt>
                  <c:pt idx="1">
                    <c:v>0.765</c:v>
                  </c:pt>
                  <c:pt idx="2">
                    <c:v>0.155</c:v>
                  </c:pt>
                  <c:pt idx="3">
                    <c:v>1.735</c:v>
                  </c:pt>
                  <c:pt idx="4">
                    <c:v>0.155</c:v>
                  </c:pt>
                  <c:pt idx="5">
                    <c:v>0.325</c:v>
                  </c:pt>
                  <c:pt idx="6">
                    <c:v>0.012</c:v>
                  </c:pt>
                </c:numCache>
              </c:numRef>
            </c:minus>
          </c:errBars>
          <c:cat>
            <c:strRef>
              <c:f>'Figure 1C'!$U$94:$AA$94</c:f>
              <c:strCache>
                <c:ptCount val="7"/>
                <c:pt idx="0">
                  <c:v>cyclin B</c:v>
                </c:pt>
                <c:pt idx="1">
                  <c:v>histone 3</c:v>
                </c:pt>
                <c:pt idx="2">
                  <c:v>integrin a6</c:v>
                </c:pt>
                <c:pt idx="3">
                  <c:v>vasa</c:v>
                </c:pt>
                <c:pt idx="4">
                  <c:v>pou3</c:v>
                </c:pt>
                <c:pt idx="5">
                  <c:v>piwi2</c:v>
                </c:pt>
                <c:pt idx="6">
                  <c:v>piwi1</c:v>
                </c:pt>
              </c:strCache>
            </c:strRef>
          </c:cat>
          <c:val>
            <c:numRef>
              <c:f>'Figure 1C'!$U$102:$AA$102</c:f>
              <c:numCache>
                <c:formatCode>General</c:formatCode>
                <c:ptCount val="7"/>
                <c:pt idx="0">
                  <c:v>3.071773462536291</c:v>
                </c:pt>
                <c:pt idx="1">
                  <c:v>2.265</c:v>
                </c:pt>
                <c:pt idx="2">
                  <c:v>1.465</c:v>
                </c:pt>
                <c:pt idx="3">
                  <c:v>-1.175</c:v>
                </c:pt>
                <c:pt idx="4">
                  <c:v>1.155</c:v>
                </c:pt>
                <c:pt idx="5">
                  <c:v>0.605</c:v>
                </c:pt>
                <c:pt idx="6">
                  <c:v>0.028</c:v>
                </c:pt>
              </c:numCache>
            </c:numRef>
          </c:val>
        </c:ser>
        <c:ser>
          <c:idx val="1"/>
          <c:order val="1"/>
          <c:tx>
            <c:strRef>
              <c:f>'Figure 1C'!$T$103</c:f>
              <c:strCache>
                <c:ptCount val="1"/>
                <c:pt idx="0">
                  <c:v>Box2</c:v>
                </c:pt>
              </c:strCache>
            </c:strRef>
          </c:tx>
          <c:cat>
            <c:strRef>
              <c:f>'Figure 1C'!$U$94:$AA$94</c:f>
              <c:strCache>
                <c:ptCount val="7"/>
                <c:pt idx="0">
                  <c:v>cyclin B</c:v>
                </c:pt>
                <c:pt idx="1">
                  <c:v>histone 3</c:v>
                </c:pt>
                <c:pt idx="2">
                  <c:v>integrin a6</c:v>
                </c:pt>
                <c:pt idx="3">
                  <c:v>vasa</c:v>
                </c:pt>
                <c:pt idx="4">
                  <c:v>pou3</c:v>
                </c:pt>
                <c:pt idx="5">
                  <c:v>piwi2</c:v>
                </c:pt>
                <c:pt idx="6">
                  <c:v>piwi1</c:v>
                </c:pt>
              </c:strCache>
            </c:strRef>
          </c:cat>
          <c:val>
            <c:numRef>
              <c:f>'Figure 1C'!$U$103:$AA$103</c:f>
              <c:numCache>
                <c:formatCode>General</c:formatCode>
                <c:ptCount val="7"/>
                <c:pt idx="0">
                  <c:v>0.928226537463709</c:v>
                </c:pt>
                <c:pt idx="1">
                  <c:v>0.765</c:v>
                </c:pt>
                <c:pt idx="2">
                  <c:v>0.155</c:v>
                </c:pt>
                <c:pt idx="3">
                  <c:v>1.735</c:v>
                </c:pt>
                <c:pt idx="4">
                  <c:v>0.155</c:v>
                </c:pt>
                <c:pt idx="5">
                  <c:v>0.325</c:v>
                </c:pt>
                <c:pt idx="6">
                  <c:v>0.012</c:v>
                </c:pt>
              </c:numCache>
            </c:numRef>
          </c:val>
        </c:ser>
        <c:ser>
          <c:idx val="2"/>
          <c:order val="2"/>
          <c:tx>
            <c:strRef>
              <c:f>'Figure 1C'!$T$104</c:f>
              <c:strCache>
                <c:ptCount val="1"/>
                <c:pt idx="0">
                  <c:v>Box 3</c:v>
                </c:pt>
              </c:strCache>
            </c:strRef>
          </c:tx>
          <c:errBars>
            <c:errBarType val="plus"/>
            <c:errValType val="cust"/>
            <c:noEndCap val="1"/>
            <c:plus>
              <c:numRef>
                <c:f>'Figure 1C'!$U$106:$AA$106</c:f>
                <c:numCache>
                  <c:formatCode>General</c:formatCode>
                  <c:ptCount val="7"/>
                  <c:pt idx="0">
                    <c:v>3.278031643091571</c:v>
                  </c:pt>
                  <c:pt idx="1">
                    <c:v>0.625</c:v>
                  </c:pt>
                  <c:pt idx="2">
                    <c:v>1.33</c:v>
                  </c:pt>
                  <c:pt idx="3">
                    <c:v>2.395</c:v>
                  </c:pt>
                  <c:pt idx="4">
                    <c:v>0.215</c:v>
                  </c:pt>
                  <c:pt idx="5">
                    <c:v>0.0349999999999999</c:v>
                  </c:pt>
                  <c:pt idx="6">
                    <c:v>1.21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1.0</c:v>
                </c:pt>
              </c:numLit>
            </c:minus>
          </c:errBars>
          <c:cat>
            <c:strRef>
              <c:f>'Figure 1C'!$U$94:$AA$94</c:f>
              <c:strCache>
                <c:ptCount val="7"/>
                <c:pt idx="0">
                  <c:v>cyclin B</c:v>
                </c:pt>
                <c:pt idx="1">
                  <c:v>histone 3</c:v>
                </c:pt>
                <c:pt idx="2">
                  <c:v>integrin a6</c:v>
                </c:pt>
                <c:pt idx="3">
                  <c:v>vasa</c:v>
                </c:pt>
                <c:pt idx="4">
                  <c:v>pou3</c:v>
                </c:pt>
                <c:pt idx="5">
                  <c:v>piwi2</c:v>
                </c:pt>
                <c:pt idx="6">
                  <c:v>piwi1</c:v>
                </c:pt>
              </c:strCache>
            </c:strRef>
          </c:cat>
          <c:val>
            <c:numRef>
              <c:f>'Figure 1C'!$U$104:$AA$104</c:f>
              <c:numCache>
                <c:formatCode>General</c:formatCode>
                <c:ptCount val="7"/>
                <c:pt idx="0">
                  <c:v>3.278031643091571</c:v>
                </c:pt>
                <c:pt idx="1">
                  <c:v>0.625</c:v>
                </c:pt>
                <c:pt idx="2">
                  <c:v>1.33</c:v>
                </c:pt>
                <c:pt idx="3">
                  <c:v>2.395</c:v>
                </c:pt>
                <c:pt idx="4">
                  <c:v>0.215</c:v>
                </c:pt>
                <c:pt idx="5">
                  <c:v>0.035</c:v>
                </c:pt>
                <c:pt idx="6">
                  <c:v>1.21</c:v>
                </c:pt>
              </c:numCache>
            </c:numRef>
          </c:val>
        </c:ser>
        <c:dLbls/>
        <c:overlap val="100"/>
        <c:axId val="431624520"/>
        <c:axId val="431627816"/>
      </c:barChart>
      <c:catAx>
        <c:axId val="431624520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 sz="1200" i="1"/>
            </a:pPr>
            <a:endParaRPr lang="de-DE"/>
          </a:p>
        </c:txPr>
        <c:crossAx val="431627816"/>
        <c:crosses val="autoZero"/>
        <c:auto val="1"/>
        <c:lblAlgn val="ctr"/>
        <c:lblOffset val="100"/>
      </c:catAx>
      <c:valAx>
        <c:axId val="431627816"/>
        <c:scaling>
          <c:orientation val="minMax"/>
          <c:max val="11.0"/>
          <c:min val="-3.0"/>
        </c:scaling>
        <c:axPos val="l"/>
        <c:majorGridlines/>
        <c:title>
          <c:tx>
            <c:rich>
              <a:bodyPr/>
              <a:lstStyle/>
              <a:p>
                <a:pPr>
                  <a:defRPr lang="en-US" sz="1400"/>
                </a:pPr>
                <a:r>
                  <a:rPr lang="de-DE" sz="1400"/>
                  <a:t>Fold change normalized to actin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31624520"/>
        <c:crosses val="autoZero"/>
        <c:crossBetween val="between"/>
      </c:valAx>
    </c:plotArea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plotArea>
      <c:layout/>
      <c:pieChart>
        <c:varyColors val="1"/>
        <c:ser>
          <c:idx val="0"/>
          <c:order val="0"/>
          <c:dLbls>
            <c:txPr>
              <a:bodyPr/>
              <a:lstStyle/>
              <a:p>
                <a:pPr>
                  <a:defRPr lang="en-US"/>
                </a:pPr>
                <a:endParaRPr lang="de-DE"/>
              </a:p>
            </c:txPr>
            <c:showVal val="1"/>
            <c:showLeaderLines val="1"/>
          </c:dLbls>
          <c:cat>
            <c:strRef>
              <c:f>[2]Tabelle2!$P$85:$R$85</c:f>
              <c:strCache>
                <c:ptCount val="3"/>
                <c:pt idx="0">
                  <c:v>_x0008_ia6 pou3</c:v>
                </c:pt>
                <c:pt idx="1">
                  <c:v>_x0003_ia6</c:v>
                </c:pt>
                <c:pt idx="2">
                  <c:v>_x0004_pou3</c:v>
                </c:pt>
              </c:strCache>
            </c:strRef>
          </c:cat>
          <c:val>
            <c:numRef>
              <c:f>[2]Tabelle2!$P$86:$R$86</c:f>
              <c:numCache>
                <c:formatCode>General</c:formatCode>
                <c:ptCount val="3"/>
                <c:pt idx="0">
                  <c:v>81.75571315996848</c:v>
                </c:pt>
                <c:pt idx="1">
                  <c:v>9.555555555555555</c:v>
                </c:pt>
                <c:pt idx="2">
                  <c:v>8.688731284475965</c:v>
                </c:pt>
              </c:numCache>
            </c:numRef>
          </c:val>
        </c:ser>
        <c:dLbls/>
        <c:firstSliceAng val="0"/>
      </c:pieChart>
    </c:plotArea>
    <c:legend>
      <c:legendPos val="r"/>
      <c:layout/>
      <c:txPr>
        <a:bodyPr/>
        <a:lstStyle/>
        <a:p>
          <a:pPr>
            <a:defRPr lang="en-US"/>
          </a:pPr>
          <a:endParaRPr lang="de-DE"/>
        </a:p>
      </c:txPr>
    </c:legend>
    <c:plotVisOnly val="1"/>
    <c:dispBlanksAs val="zero"/>
  </c:chart>
  <c:printSettings>
    <c:headerFooter/>
    <c:pageMargins b="1.0" l="0.75" r="0.75" t="1.0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plotArea>
      <c:layout/>
      <c:pieChart>
        <c:varyColors val="1"/>
        <c:ser>
          <c:idx val="0"/>
          <c:order val="0"/>
          <c:dLbls>
            <c:txPr>
              <a:bodyPr/>
              <a:lstStyle/>
              <a:p>
                <a:pPr>
                  <a:defRPr lang="en-US"/>
                </a:pPr>
                <a:endParaRPr lang="de-DE"/>
              </a:p>
            </c:txPr>
            <c:showVal val="1"/>
            <c:showLeaderLines val="1"/>
          </c:dLbls>
          <c:cat>
            <c:strRef>
              <c:f>[2]Tabelle2!$AA$84:$AC$84</c:f>
              <c:strCache>
                <c:ptCount val="3"/>
                <c:pt idx="0">
                  <c:v>	pou3 vasa</c:v>
                </c:pt>
                <c:pt idx="1">
                  <c:v>_x0004_pou3</c:v>
                </c:pt>
                <c:pt idx="2">
                  <c:v>_x0004_vasa</c:v>
                </c:pt>
              </c:strCache>
            </c:strRef>
          </c:cat>
          <c:val>
            <c:numRef>
              <c:f>[2]Tabelle2!$AA$85:$AC$85</c:f>
              <c:numCache>
                <c:formatCode>General</c:formatCode>
                <c:ptCount val="3"/>
                <c:pt idx="0">
                  <c:v>87.40785579768632</c:v>
                </c:pt>
                <c:pt idx="1">
                  <c:v>7.70558694287508</c:v>
                </c:pt>
                <c:pt idx="2">
                  <c:v>4.886557259438614</c:v>
                </c:pt>
              </c:numCache>
            </c:numRef>
          </c:val>
        </c:ser>
        <c:dLbls/>
        <c:firstSliceAng val="0"/>
      </c:pieChart>
    </c:plotArea>
    <c:legend>
      <c:legendPos val="r"/>
      <c:layout/>
      <c:txPr>
        <a:bodyPr/>
        <a:lstStyle/>
        <a:p>
          <a:pPr>
            <a:defRPr lang="en-US"/>
          </a:pPr>
          <a:endParaRPr lang="de-DE"/>
        </a:p>
      </c:txPr>
    </c:legend>
    <c:plotVisOnly val="1"/>
    <c:dispBlanksAs val="zero"/>
  </c:chart>
  <c:printSettings>
    <c:headerFooter/>
    <c:pageMargins b="1.0" l="0.75" r="0.75" t="1.0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title>
      <c:tx>
        <c:rich>
          <a:bodyPr/>
          <a:lstStyle/>
          <a:p>
            <a:pPr>
              <a:defRPr lang="en-US"/>
            </a:pPr>
            <a:r>
              <a:rPr lang="de-DE"/>
              <a:t>%</a:t>
            </a:r>
            <a:r>
              <a:rPr lang="de-DE" i="1"/>
              <a:t>ia6+/h3+ </a:t>
            </a:r>
            <a:r>
              <a:rPr lang="de-DE"/>
              <a:t>out of </a:t>
            </a:r>
            <a:r>
              <a:rPr lang="de-DE" i="1"/>
              <a:t>all ia6+</a:t>
            </a:r>
          </a:p>
        </c:rich>
      </c:tx>
      <c:layout/>
    </c:title>
    <c:plotArea>
      <c:layout/>
      <c:barChart>
        <c:barDir val="col"/>
        <c:grouping val="percentStacked"/>
        <c:ser>
          <c:idx val="0"/>
          <c:order val="0"/>
          <c:tx>
            <c:strRef>
              <c:f>[1]Tabelle1!$C$10</c:f>
              <c:strCache>
                <c:ptCount val="1"/>
                <c:pt idx="0">
                  <c:v>ia6 h3</c:v>
                </c:pt>
              </c:strCache>
            </c:strRef>
          </c:tx>
          <c:cat>
            <c:strRef>
              <c:f>[1]Tabelle1!$D$9:$G$9</c:f>
              <c:strCache>
                <c:ptCount val="4"/>
                <c:pt idx="0">
                  <c:v>_x0007_stage 0</c:v>
                </c:pt>
                <c:pt idx="1">
                  <c:v>_x0007_stage 1</c:v>
                </c:pt>
                <c:pt idx="2">
                  <c:v>_x0007_stage 2</c:v>
                </c:pt>
                <c:pt idx="3">
                  <c:v>_x0007_stage 3</c:v>
                </c:pt>
              </c:strCache>
            </c:strRef>
          </c:cat>
          <c:val>
            <c:numRef>
              <c:f>[1]Tabelle1!$D$10:$G$10</c:f>
              <c:numCache>
                <c:formatCode>General</c:formatCode>
                <c:ptCount val="4"/>
                <c:pt idx="0">
                  <c:v>90.0</c:v>
                </c:pt>
                <c:pt idx="1">
                  <c:v>94.0</c:v>
                </c:pt>
                <c:pt idx="2">
                  <c:v>94.0</c:v>
                </c:pt>
                <c:pt idx="3">
                  <c:v>59.0</c:v>
                </c:pt>
              </c:numCache>
            </c:numRef>
          </c:val>
        </c:ser>
        <c:ser>
          <c:idx val="1"/>
          <c:order val="1"/>
          <c:tx>
            <c:strRef>
              <c:f>[1]Tabelle1!$C$11</c:f>
              <c:strCache>
                <c:ptCount val="1"/>
                <c:pt idx="0">
                  <c:v>ia6</c:v>
                </c:pt>
              </c:strCache>
            </c:strRef>
          </c:tx>
          <c:cat>
            <c:strRef>
              <c:f>[1]Tabelle1!$D$9:$G$9</c:f>
              <c:strCache>
                <c:ptCount val="4"/>
                <c:pt idx="0">
                  <c:v>_x0007_stage 0</c:v>
                </c:pt>
                <c:pt idx="1">
                  <c:v>_x0007_stage 1</c:v>
                </c:pt>
                <c:pt idx="2">
                  <c:v>_x0007_stage 2</c:v>
                </c:pt>
                <c:pt idx="3">
                  <c:v>_x0007_stage 3</c:v>
                </c:pt>
              </c:strCache>
            </c:strRef>
          </c:cat>
          <c:val>
            <c:numRef>
              <c:f>[1]Tabelle1!$D$11:$G$11</c:f>
              <c:numCache>
                <c:formatCode>General</c:formatCode>
                <c:ptCount val="4"/>
                <c:pt idx="0">
                  <c:v>10.0</c:v>
                </c:pt>
                <c:pt idx="1">
                  <c:v>6.0</c:v>
                </c:pt>
                <c:pt idx="2">
                  <c:v>6.0</c:v>
                </c:pt>
                <c:pt idx="3">
                  <c:v>41.0</c:v>
                </c:pt>
              </c:numCache>
            </c:numRef>
          </c:val>
        </c:ser>
        <c:overlap val="100"/>
        <c:axId val="444370808"/>
        <c:axId val="444373992"/>
      </c:barChart>
      <c:catAx>
        <c:axId val="444370808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4373992"/>
        <c:crosses val="autoZero"/>
        <c:auto val="1"/>
        <c:lblAlgn val="ctr"/>
        <c:lblOffset val="100"/>
      </c:catAx>
      <c:valAx>
        <c:axId val="444373992"/>
        <c:scaling>
          <c:orientation val="minMax"/>
        </c:scaling>
        <c:axPos val="l"/>
        <c:majorGridlines/>
        <c:numFmt formatCode="0%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4370808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US"/>
          </a:pPr>
          <a:endParaRPr lang="de-DE"/>
        </a:p>
      </c:txPr>
    </c:legend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title>
      <c:tx>
        <c:rich>
          <a:bodyPr/>
          <a:lstStyle/>
          <a:p>
            <a:pPr>
              <a:defRPr lang="en-US"/>
            </a:pPr>
            <a:r>
              <a:rPr lang="de-DE"/>
              <a:t>% ia6+/h3+ out of all h3+</a:t>
            </a:r>
          </a:p>
        </c:rich>
      </c:tx>
      <c:layout/>
    </c:title>
    <c:plotArea>
      <c:layout/>
      <c:barChart>
        <c:barDir val="col"/>
        <c:grouping val="percentStacked"/>
        <c:ser>
          <c:idx val="0"/>
          <c:order val="0"/>
          <c:tx>
            <c:strRef>
              <c:f>[1]Tabelle1!$C$15</c:f>
              <c:strCache>
                <c:ptCount val="1"/>
                <c:pt idx="0">
                  <c:v>ia6 h3</c:v>
                </c:pt>
              </c:strCache>
            </c:strRef>
          </c:tx>
          <c:cat>
            <c:strRef>
              <c:f>[1]Tabelle1!$D$14:$G$14</c:f>
              <c:strCache>
                <c:ptCount val="4"/>
                <c:pt idx="0">
                  <c:v>_x0007_stage 0</c:v>
                </c:pt>
                <c:pt idx="1">
                  <c:v>_x0007_stage 1</c:v>
                </c:pt>
                <c:pt idx="2">
                  <c:v>_x0007_stage 2</c:v>
                </c:pt>
                <c:pt idx="3">
                  <c:v>_x0007_stage 3</c:v>
                </c:pt>
              </c:strCache>
            </c:strRef>
          </c:cat>
          <c:val>
            <c:numRef>
              <c:f>[1]Tabelle1!$D$15:$G$15</c:f>
              <c:numCache>
                <c:formatCode>General</c:formatCode>
                <c:ptCount val="4"/>
                <c:pt idx="0">
                  <c:v>71.0</c:v>
                </c:pt>
                <c:pt idx="1">
                  <c:v>95.0</c:v>
                </c:pt>
                <c:pt idx="2">
                  <c:v>89.0</c:v>
                </c:pt>
                <c:pt idx="3">
                  <c:v>61.0</c:v>
                </c:pt>
              </c:numCache>
            </c:numRef>
          </c:val>
        </c:ser>
        <c:ser>
          <c:idx val="1"/>
          <c:order val="1"/>
          <c:tx>
            <c:strRef>
              <c:f>[1]Tabelle1!$C$16</c:f>
              <c:strCache>
                <c:ptCount val="1"/>
                <c:pt idx="0">
                  <c:v>h3</c:v>
                </c:pt>
              </c:strCache>
            </c:strRef>
          </c:tx>
          <c:cat>
            <c:strRef>
              <c:f>[1]Tabelle1!$D$14:$G$14</c:f>
              <c:strCache>
                <c:ptCount val="4"/>
                <c:pt idx="0">
                  <c:v>_x0007_stage 0</c:v>
                </c:pt>
                <c:pt idx="1">
                  <c:v>_x0007_stage 1</c:v>
                </c:pt>
                <c:pt idx="2">
                  <c:v>_x0007_stage 2</c:v>
                </c:pt>
                <c:pt idx="3">
                  <c:v>_x0007_stage 3</c:v>
                </c:pt>
              </c:strCache>
            </c:strRef>
          </c:cat>
          <c:val>
            <c:numRef>
              <c:f>[1]Tabelle1!$D$16:$G$16</c:f>
              <c:numCache>
                <c:formatCode>General</c:formatCode>
                <c:ptCount val="4"/>
                <c:pt idx="0">
                  <c:v>29.0</c:v>
                </c:pt>
                <c:pt idx="1">
                  <c:v>5.0</c:v>
                </c:pt>
                <c:pt idx="2">
                  <c:v>11.0</c:v>
                </c:pt>
                <c:pt idx="3">
                  <c:v>39.0</c:v>
                </c:pt>
              </c:numCache>
            </c:numRef>
          </c:val>
        </c:ser>
        <c:overlap val="100"/>
        <c:axId val="474055928"/>
        <c:axId val="473073528"/>
      </c:barChart>
      <c:catAx>
        <c:axId val="474055928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73073528"/>
        <c:crosses val="autoZero"/>
        <c:auto val="1"/>
        <c:lblAlgn val="ctr"/>
        <c:lblOffset val="100"/>
      </c:catAx>
      <c:valAx>
        <c:axId val="473073528"/>
        <c:scaling>
          <c:orientation val="minMax"/>
        </c:scaling>
        <c:axPos val="l"/>
        <c:majorGridlines/>
        <c:numFmt formatCode="0%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74055928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US"/>
          </a:pPr>
          <a:endParaRPr lang="de-DE"/>
        </a:p>
      </c:txPr>
    </c:legend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title>
      <c:tx>
        <c:rich>
          <a:bodyPr/>
          <a:lstStyle/>
          <a:p>
            <a:pPr>
              <a:defRPr lang="en-US"/>
            </a:pPr>
            <a:r>
              <a:rPr lang="de-DE"/>
              <a:t>%</a:t>
            </a:r>
            <a:r>
              <a:rPr lang="de-DE" i="1"/>
              <a:t>pou3+h3+ </a:t>
            </a:r>
            <a:r>
              <a:rPr lang="de-DE"/>
              <a:t>out of all </a:t>
            </a:r>
            <a:r>
              <a:rPr lang="de-DE" i="1"/>
              <a:t>pou3+</a:t>
            </a:r>
          </a:p>
        </c:rich>
      </c:tx>
      <c:layout/>
    </c:title>
    <c:plotArea>
      <c:layout/>
      <c:barChart>
        <c:barDir val="col"/>
        <c:grouping val="percentStacked"/>
        <c:ser>
          <c:idx val="0"/>
          <c:order val="0"/>
          <c:tx>
            <c:strRef>
              <c:f>[1]Tabelle1!$C$23</c:f>
              <c:strCache>
                <c:ptCount val="1"/>
                <c:pt idx="0">
                  <c:v>pou3 h3</c:v>
                </c:pt>
              </c:strCache>
            </c:strRef>
          </c:tx>
          <c:cat>
            <c:strRef>
              <c:f>[1]Tabelle1!$D$22:$G$22</c:f>
              <c:strCache>
                <c:ptCount val="4"/>
                <c:pt idx="0">
                  <c:v>_x0007_stage 0</c:v>
                </c:pt>
                <c:pt idx="1">
                  <c:v>_x0007_stage 1</c:v>
                </c:pt>
                <c:pt idx="2">
                  <c:v>_x0007_stage 2</c:v>
                </c:pt>
                <c:pt idx="3">
                  <c:v>_x0007_stage 3</c:v>
                </c:pt>
              </c:strCache>
            </c:strRef>
          </c:cat>
          <c:val>
            <c:numRef>
              <c:f>[1]Tabelle1!$D$23:$G$23</c:f>
              <c:numCache>
                <c:formatCode>General</c:formatCode>
                <c:ptCount val="4"/>
                <c:pt idx="0">
                  <c:v>93.0</c:v>
                </c:pt>
                <c:pt idx="1">
                  <c:v>91.0</c:v>
                </c:pt>
                <c:pt idx="2">
                  <c:v>65.0</c:v>
                </c:pt>
                <c:pt idx="3">
                  <c:v>46.0</c:v>
                </c:pt>
              </c:numCache>
            </c:numRef>
          </c:val>
        </c:ser>
        <c:ser>
          <c:idx val="1"/>
          <c:order val="1"/>
          <c:tx>
            <c:strRef>
              <c:f>[1]Tabelle1!$C$24</c:f>
              <c:strCache>
                <c:ptCount val="1"/>
                <c:pt idx="0">
                  <c:v>pou3</c:v>
                </c:pt>
              </c:strCache>
            </c:strRef>
          </c:tx>
          <c:cat>
            <c:strRef>
              <c:f>[1]Tabelle1!$D$22:$G$22</c:f>
              <c:strCache>
                <c:ptCount val="4"/>
                <c:pt idx="0">
                  <c:v>_x0007_stage 0</c:v>
                </c:pt>
                <c:pt idx="1">
                  <c:v>_x0007_stage 1</c:v>
                </c:pt>
                <c:pt idx="2">
                  <c:v>_x0007_stage 2</c:v>
                </c:pt>
                <c:pt idx="3">
                  <c:v>_x0007_stage 3</c:v>
                </c:pt>
              </c:strCache>
            </c:strRef>
          </c:cat>
          <c:val>
            <c:numRef>
              <c:f>[1]Tabelle1!$D$24:$G$24</c:f>
              <c:numCache>
                <c:formatCode>General</c:formatCode>
                <c:ptCount val="4"/>
                <c:pt idx="0">
                  <c:v>7.0</c:v>
                </c:pt>
                <c:pt idx="1">
                  <c:v>9.0</c:v>
                </c:pt>
                <c:pt idx="2">
                  <c:v>35.0</c:v>
                </c:pt>
                <c:pt idx="3">
                  <c:v>54.0</c:v>
                </c:pt>
              </c:numCache>
            </c:numRef>
          </c:val>
        </c:ser>
        <c:overlap val="100"/>
        <c:axId val="444960824"/>
        <c:axId val="444964008"/>
      </c:barChart>
      <c:catAx>
        <c:axId val="444960824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4964008"/>
        <c:crosses val="autoZero"/>
        <c:auto val="1"/>
        <c:lblAlgn val="ctr"/>
        <c:lblOffset val="100"/>
      </c:catAx>
      <c:valAx>
        <c:axId val="444964008"/>
        <c:scaling>
          <c:orientation val="minMax"/>
        </c:scaling>
        <c:axPos val="l"/>
        <c:majorGridlines/>
        <c:numFmt formatCode="0%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44960824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US"/>
          </a:pPr>
          <a:endParaRPr lang="de-DE"/>
        </a:p>
      </c:txPr>
    </c:legend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plotArea>
      <c:layout/>
      <c:barChart>
        <c:barDir val="col"/>
        <c:grouping val="stacked"/>
        <c:ser>
          <c:idx val="0"/>
          <c:order val="0"/>
          <c:tx>
            <c:strRef>
              <c:f>'Fig 2 ia6 '!$W$13</c:f>
              <c:strCache>
                <c:ptCount val="1"/>
                <c:pt idx="0">
                  <c:v>Box1</c:v>
                </c:pt>
              </c:strCache>
            </c:strRef>
          </c:tx>
          <c:spPr>
            <a:noFill/>
          </c:spPr>
          <c:cat>
            <c:multiLvlStrRef>
              <c:f>'Fig 2 ia6 '!$X$4:$AI$5</c:f>
              <c:multiLvlStrCache>
                <c:ptCount val="12"/>
                <c:lvl>
                  <c:pt idx="0">
                    <c:v>h3 only</c:v>
                  </c:pt>
                  <c:pt idx="1">
                    <c:v>ia6 h3 double</c:v>
                  </c:pt>
                  <c:pt idx="2">
                    <c:v>ia6 only</c:v>
                  </c:pt>
                  <c:pt idx="3">
                    <c:v>h3 only</c:v>
                  </c:pt>
                  <c:pt idx="4">
                    <c:v>ia6 h3 double</c:v>
                  </c:pt>
                  <c:pt idx="5">
                    <c:v>ia6 only</c:v>
                  </c:pt>
                  <c:pt idx="6">
                    <c:v>h3 only</c:v>
                  </c:pt>
                  <c:pt idx="7">
                    <c:v>ia6 h3 double</c:v>
                  </c:pt>
                  <c:pt idx="8">
                    <c:v>ia6 only</c:v>
                  </c:pt>
                  <c:pt idx="9">
                    <c:v>h3 only</c:v>
                  </c:pt>
                  <c:pt idx="10">
                    <c:v>ia6 h3 double</c:v>
                  </c:pt>
                  <c:pt idx="11">
                    <c:v>ia6 only</c:v>
                  </c:pt>
                </c:lvl>
                <c:lvl>
                  <c:pt idx="0">
                    <c:v>stage 0</c:v>
                  </c:pt>
                  <c:pt idx="3">
                    <c:v>stage 1</c:v>
                  </c:pt>
                  <c:pt idx="6">
                    <c:v>stage 2</c:v>
                  </c:pt>
                  <c:pt idx="9">
                    <c:v>stage 3</c:v>
                  </c:pt>
                </c:lvl>
              </c:multiLvlStrCache>
            </c:multiLvlStrRef>
          </c:cat>
          <c:val>
            <c:numRef>
              <c:f>'Fig 2 ia6 '!$X$13:$AI$13</c:f>
              <c:numCache>
                <c:formatCode>General</c:formatCode>
                <c:ptCount val="12"/>
                <c:pt idx="0">
                  <c:v>0.0</c:v>
                </c:pt>
                <c:pt idx="1">
                  <c:v>1.60881268512248</c:v>
                </c:pt>
                <c:pt idx="2">
                  <c:v>0.187415475711832</c:v>
                </c:pt>
                <c:pt idx="3">
                  <c:v>5.445544554455446</c:v>
                </c:pt>
                <c:pt idx="4">
                  <c:v>14.85148514851485</c:v>
                </c:pt>
                <c:pt idx="5">
                  <c:v>1.65016501650165</c:v>
                </c:pt>
                <c:pt idx="6">
                  <c:v>1.444878228883206</c:v>
                </c:pt>
                <c:pt idx="7">
                  <c:v>6.838164802556493</c:v>
                </c:pt>
                <c:pt idx="8">
                  <c:v>0.473827248020796</c:v>
                </c:pt>
                <c:pt idx="9">
                  <c:v>4.465149212489637</c:v>
                </c:pt>
                <c:pt idx="10">
                  <c:v>3.02655795240541</c:v>
                </c:pt>
                <c:pt idx="11">
                  <c:v>1.641797918393663</c:v>
                </c:pt>
              </c:numCache>
            </c:numRef>
          </c:val>
        </c:ser>
        <c:ser>
          <c:idx val="1"/>
          <c:order val="1"/>
          <c:tx>
            <c:strRef>
              <c:f>'Fig 2 ia6 '!$W$14</c:f>
              <c:strCache>
                <c:ptCount val="1"/>
                <c:pt idx="0">
                  <c:v>Box2</c:v>
                </c:pt>
              </c:strCache>
            </c:strRef>
          </c:tx>
          <c:dPt>
            <c:idx val="1"/>
            <c:spPr>
              <a:solidFill>
                <a:schemeClr val="accent6">
                  <a:lumMod val="20000"/>
                  <a:lumOff val="80000"/>
                </a:schemeClr>
              </a:solidFill>
            </c:spPr>
          </c:dPt>
          <c:dPt>
            <c:idx val="2"/>
            <c:spPr>
              <a:solidFill>
                <a:schemeClr val="accent3">
                  <a:lumMod val="20000"/>
                  <a:lumOff val="80000"/>
                </a:schemeClr>
              </a:solidFill>
            </c:spPr>
          </c:dPt>
          <c:dPt>
            <c:idx val="3"/>
            <c:spPr>
              <a:solidFill>
                <a:schemeClr val="accent2">
                  <a:lumMod val="20000"/>
                  <a:lumOff val="80000"/>
                </a:schemeClr>
              </a:solidFill>
            </c:spPr>
          </c:dPt>
          <c:dPt>
            <c:idx val="4"/>
            <c:spPr>
              <a:solidFill>
                <a:schemeClr val="accent6">
                  <a:lumMod val="20000"/>
                  <a:lumOff val="80000"/>
                </a:schemeClr>
              </a:solidFill>
            </c:spPr>
          </c:dPt>
          <c:dPt>
            <c:idx val="5"/>
            <c:spPr>
              <a:solidFill>
                <a:schemeClr val="accent3">
                  <a:lumMod val="20000"/>
                  <a:lumOff val="80000"/>
                </a:schemeClr>
              </a:solidFill>
            </c:spPr>
          </c:dPt>
          <c:dPt>
            <c:idx val="6"/>
            <c:spPr>
              <a:solidFill>
                <a:schemeClr val="accent2">
                  <a:lumMod val="20000"/>
                  <a:lumOff val="80000"/>
                </a:schemeClr>
              </a:solidFill>
            </c:spPr>
          </c:dPt>
          <c:dPt>
            <c:idx val="7"/>
            <c:spPr>
              <a:solidFill>
                <a:schemeClr val="accent6">
                  <a:lumMod val="20000"/>
                  <a:lumOff val="80000"/>
                </a:schemeClr>
              </a:solidFill>
            </c:spPr>
          </c:dPt>
          <c:dPt>
            <c:idx val="9"/>
            <c:spPr>
              <a:solidFill>
                <a:schemeClr val="accent2">
                  <a:lumMod val="20000"/>
                  <a:lumOff val="80000"/>
                </a:schemeClr>
              </a:solidFill>
            </c:spPr>
          </c:dPt>
          <c:dPt>
            <c:idx val="10"/>
            <c:spPr>
              <a:solidFill>
                <a:schemeClr val="accent6">
                  <a:lumMod val="20000"/>
                  <a:lumOff val="80000"/>
                </a:schemeClr>
              </a:solidFill>
            </c:spPr>
          </c:dPt>
          <c:dPt>
            <c:idx val="11"/>
            <c:spPr>
              <a:solidFill>
                <a:schemeClr val="accent3">
                  <a:lumMod val="20000"/>
                  <a:lumOff val="80000"/>
                </a:schemeClr>
              </a:solidFill>
            </c:spPr>
          </c:dPt>
          <c:errBars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1.0</c:v>
                </c:pt>
              </c:numLit>
            </c:plus>
            <c:minus>
              <c:numRef>
                <c:f>'[3]Fig 2 ia6'!$X$18:$AI$18</c:f>
                <c:numCache>
                  <c:formatCode>General</c:formatCode>
                  <c:ptCount val="12"/>
                  <c:pt idx="0">
                    <c:v>0.0</c:v>
                  </c:pt>
                  <c:pt idx="1">
                    <c:v>0.413593561616504</c:v>
                  </c:pt>
                  <c:pt idx="2">
                    <c:v>0.0372653255616814</c:v>
                  </c:pt>
                  <c:pt idx="3">
                    <c:v>0.445544554455446</c:v>
                  </c:pt>
                  <c:pt idx="4">
                    <c:v>0.208628005657706</c:v>
                  </c:pt>
                  <c:pt idx="5">
                    <c:v>1.65016501650165</c:v>
                  </c:pt>
                  <c:pt idx="6">
                    <c:v>0.369609411678905</c:v>
                  </c:pt>
                  <c:pt idx="7">
                    <c:v>1.524813303918891</c:v>
                  </c:pt>
                  <c:pt idx="8">
                    <c:v>0.201347683988099</c:v>
                  </c:pt>
                  <c:pt idx="9">
                    <c:v>2.134855392834116</c:v>
                  </c:pt>
                  <c:pt idx="10">
                    <c:v>0.39002311248074</c:v>
                  </c:pt>
                  <c:pt idx="11">
                    <c:v>1.135212305425072</c:v>
                  </c:pt>
                </c:numCache>
              </c:numRef>
            </c:minus>
          </c:errBars>
          <c:cat>
            <c:multiLvlStrRef>
              <c:f>'Fig 2 ia6 '!$X$4:$AI$5</c:f>
              <c:multiLvlStrCache>
                <c:ptCount val="12"/>
                <c:lvl>
                  <c:pt idx="0">
                    <c:v>h3 only</c:v>
                  </c:pt>
                  <c:pt idx="1">
                    <c:v>ia6 h3 double</c:v>
                  </c:pt>
                  <c:pt idx="2">
                    <c:v>ia6 only</c:v>
                  </c:pt>
                  <c:pt idx="3">
                    <c:v>h3 only</c:v>
                  </c:pt>
                  <c:pt idx="4">
                    <c:v>ia6 h3 double</c:v>
                  </c:pt>
                  <c:pt idx="5">
                    <c:v>ia6 only</c:v>
                  </c:pt>
                  <c:pt idx="6">
                    <c:v>h3 only</c:v>
                  </c:pt>
                  <c:pt idx="7">
                    <c:v>ia6 h3 double</c:v>
                  </c:pt>
                  <c:pt idx="8">
                    <c:v>ia6 only</c:v>
                  </c:pt>
                  <c:pt idx="9">
                    <c:v>h3 only</c:v>
                  </c:pt>
                  <c:pt idx="10">
                    <c:v>ia6 h3 double</c:v>
                  </c:pt>
                  <c:pt idx="11">
                    <c:v>ia6 only</c:v>
                  </c:pt>
                </c:lvl>
                <c:lvl>
                  <c:pt idx="0">
                    <c:v>stage 0</c:v>
                  </c:pt>
                  <c:pt idx="3">
                    <c:v>stage 1</c:v>
                  </c:pt>
                  <c:pt idx="6">
                    <c:v>stage 2</c:v>
                  </c:pt>
                  <c:pt idx="9">
                    <c:v>stage 3</c:v>
                  </c:pt>
                </c:lvl>
              </c:multiLvlStrCache>
            </c:multiLvlStrRef>
          </c:cat>
          <c:val>
            <c:numRef>
              <c:f>'Fig 2 ia6 '!$X$14:$AI$14</c:f>
              <c:numCache>
                <c:formatCode>General</c:formatCode>
                <c:ptCount val="12"/>
                <c:pt idx="0">
                  <c:v>0.0750750750750751</c:v>
                </c:pt>
                <c:pt idx="1">
                  <c:v>0.783964707654912</c:v>
                </c:pt>
                <c:pt idx="2">
                  <c:v>0.0260813343145776</c:v>
                </c:pt>
                <c:pt idx="3">
                  <c:v>1.090403157962855</c:v>
                </c:pt>
                <c:pt idx="4">
                  <c:v>6.054947600023162</c:v>
                </c:pt>
                <c:pt idx="5">
                  <c:v>0.186569677375901</c:v>
                </c:pt>
                <c:pt idx="6">
                  <c:v>1.166017304860992</c:v>
                </c:pt>
                <c:pt idx="7">
                  <c:v>3.828830051286259</c:v>
                </c:pt>
                <c:pt idx="8">
                  <c:v>0.0422269253034066</c:v>
                </c:pt>
                <c:pt idx="9">
                  <c:v>1.28681487280778</c:v>
                </c:pt>
                <c:pt idx="10">
                  <c:v>0.324774521267489</c:v>
                </c:pt>
                <c:pt idx="11">
                  <c:v>2.004837931632017</c:v>
                </c:pt>
              </c:numCache>
            </c:numRef>
          </c:val>
        </c:ser>
        <c:ser>
          <c:idx val="2"/>
          <c:order val="2"/>
          <c:tx>
            <c:strRef>
              <c:f>'Fig 2 ia6 '!$W$15</c:f>
              <c:strCache>
                <c:ptCount val="1"/>
                <c:pt idx="0">
                  <c:v>Box 3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dPt>
            <c:idx val="0"/>
            <c:spPr>
              <a:solidFill>
                <a:srgbClr val="953735"/>
              </a:solidFill>
            </c:spPr>
          </c:dPt>
          <c:dPt>
            <c:idx val="1"/>
            <c:spPr>
              <a:solidFill>
                <a:schemeClr val="accent6">
                  <a:lumMod val="75000"/>
                </a:schemeClr>
              </a:solidFill>
            </c:spPr>
          </c:dPt>
          <c:dPt>
            <c:idx val="2"/>
            <c:spPr>
              <a:solidFill>
                <a:srgbClr val="77933C"/>
              </a:solidFill>
            </c:spPr>
          </c:dPt>
          <c:dPt>
            <c:idx val="3"/>
            <c:spPr>
              <a:solidFill>
                <a:srgbClr val="953735"/>
              </a:solidFill>
            </c:spPr>
          </c:dPt>
          <c:dPt>
            <c:idx val="4"/>
            <c:spPr>
              <a:solidFill>
                <a:srgbClr val="E46C0A"/>
              </a:solidFill>
            </c:spPr>
          </c:dPt>
          <c:dPt>
            <c:idx val="6"/>
            <c:spPr>
              <a:solidFill>
                <a:srgbClr val="953735"/>
              </a:solidFill>
            </c:spPr>
          </c:dPt>
          <c:dPt>
            <c:idx val="7"/>
            <c:spPr>
              <a:solidFill>
                <a:srgbClr val="E46C0A"/>
              </a:solidFill>
            </c:spPr>
          </c:dPt>
          <c:dPt>
            <c:idx val="9"/>
            <c:spPr>
              <a:solidFill>
                <a:schemeClr val="accent2">
                  <a:lumMod val="75000"/>
                </a:schemeClr>
              </a:solidFill>
            </c:spPr>
          </c:dPt>
          <c:dPt>
            <c:idx val="10"/>
            <c:spPr>
              <a:solidFill>
                <a:srgbClr val="E46C0A"/>
              </a:solidFill>
            </c:spPr>
          </c:dPt>
          <c:errBars>
            <c:errBarType val="plus"/>
            <c:errValType val="cust"/>
            <c:noEndCap val="1"/>
            <c:plus>
              <c:numRef>
                <c:f>'[3]Fig 2 ia6'!$X$17:$AI$17</c:f>
                <c:numCache>
                  <c:formatCode>General</c:formatCode>
                  <c:ptCount val="12"/>
                  <c:pt idx="0">
                    <c:v>0.0765199227613806</c:v>
                  </c:pt>
                  <c:pt idx="1">
                    <c:v>1.341181810332642</c:v>
                  </c:pt>
                  <c:pt idx="2">
                    <c:v>0.0453329443170637</c:v>
                  </c:pt>
                  <c:pt idx="3">
                    <c:v>2.857739587062895</c:v>
                  </c:pt>
                  <c:pt idx="4">
                    <c:v>5.480414387977415</c:v>
                  </c:pt>
                  <c:pt idx="5">
                    <c:v>3.594771241830065</c:v>
                  </c:pt>
                  <c:pt idx="6">
                    <c:v>0.58623293903474</c:v>
                  </c:pt>
                  <c:pt idx="7">
                    <c:v>5.869512194021313</c:v>
                  </c:pt>
                  <c:pt idx="8">
                    <c:v>1.699619685150168</c:v>
                  </c:pt>
                  <c:pt idx="9">
                    <c:v>7.966494036409289</c:v>
                  </c:pt>
                  <c:pt idx="10">
                    <c:v>4.979314420803782</c:v>
                  </c:pt>
                  <c:pt idx="11">
                    <c:v>1.832234777150031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1.0</c:v>
                </c:pt>
              </c:numLit>
            </c:minus>
          </c:errBars>
          <c:cat>
            <c:multiLvlStrRef>
              <c:f>'Fig 2 ia6 '!$X$4:$AI$5</c:f>
              <c:multiLvlStrCache>
                <c:ptCount val="12"/>
                <c:lvl>
                  <c:pt idx="0">
                    <c:v>h3 only</c:v>
                  </c:pt>
                  <c:pt idx="1">
                    <c:v>ia6 h3 double</c:v>
                  </c:pt>
                  <c:pt idx="2">
                    <c:v>ia6 only</c:v>
                  </c:pt>
                  <c:pt idx="3">
                    <c:v>h3 only</c:v>
                  </c:pt>
                  <c:pt idx="4">
                    <c:v>ia6 h3 double</c:v>
                  </c:pt>
                  <c:pt idx="5">
                    <c:v>ia6 only</c:v>
                  </c:pt>
                  <c:pt idx="6">
                    <c:v>h3 only</c:v>
                  </c:pt>
                  <c:pt idx="7">
                    <c:v>ia6 h3 double</c:v>
                  </c:pt>
                  <c:pt idx="8">
                    <c:v>ia6 only</c:v>
                  </c:pt>
                  <c:pt idx="9">
                    <c:v>h3 only</c:v>
                  </c:pt>
                  <c:pt idx="10">
                    <c:v>ia6 h3 double</c:v>
                  </c:pt>
                  <c:pt idx="11">
                    <c:v>ia6 only</c:v>
                  </c:pt>
                </c:lvl>
                <c:lvl>
                  <c:pt idx="0">
                    <c:v>stage 0</c:v>
                  </c:pt>
                  <c:pt idx="3">
                    <c:v>stage 1</c:v>
                  </c:pt>
                  <c:pt idx="6">
                    <c:v>stage 2</c:v>
                  </c:pt>
                  <c:pt idx="9">
                    <c:v>stage 3</c:v>
                  </c:pt>
                </c:lvl>
              </c:multiLvlStrCache>
            </c:multiLvlStrRef>
          </c:cat>
          <c:val>
            <c:numRef>
              <c:f>'Fig 2 ia6 '!$X$15:$AI$15</c:f>
              <c:numCache>
                <c:formatCode>General</c:formatCode>
                <c:ptCount val="12"/>
                <c:pt idx="0">
                  <c:v>0.133305287063829</c:v>
                </c:pt>
                <c:pt idx="1">
                  <c:v>1.00537728978096</c:v>
                </c:pt>
                <c:pt idx="2">
                  <c:v>0.0571260118492601</c:v>
                </c:pt>
                <c:pt idx="3">
                  <c:v>3.259373925008599</c:v>
                </c:pt>
                <c:pt idx="4">
                  <c:v>3.787444802482394</c:v>
                </c:pt>
                <c:pt idx="5">
                  <c:v>0.124049619847939</c:v>
                </c:pt>
                <c:pt idx="6">
                  <c:v>2.252462807875013</c:v>
                </c:pt>
                <c:pt idx="7">
                  <c:v>4.967605760596571</c:v>
                </c:pt>
                <c:pt idx="8">
                  <c:v>0.0169935915843833</c:v>
                </c:pt>
                <c:pt idx="9">
                  <c:v>3.230694420666172</c:v>
                </c:pt>
                <c:pt idx="10">
                  <c:v>1.854538290708503</c:v>
                </c:pt>
                <c:pt idx="11">
                  <c:v>2.237178755540337</c:v>
                </c:pt>
              </c:numCache>
            </c:numRef>
          </c:val>
        </c:ser>
        <c:overlap val="100"/>
        <c:axId val="367880440"/>
        <c:axId val="473532936"/>
      </c:barChart>
      <c:catAx>
        <c:axId val="367880440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473532936"/>
        <c:crosses val="autoZero"/>
        <c:auto val="1"/>
        <c:lblAlgn val="ctr"/>
        <c:lblOffset val="100"/>
      </c:catAx>
      <c:valAx>
        <c:axId val="47353293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lang="en-US"/>
                </a:pPr>
                <a:r>
                  <a:rPr lang="de-DE"/>
                  <a:t>Percent of total nuclei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367880440"/>
        <c:crosses val="autoZero"/>
        <c:crossBetween val="between"/>
      </c:valAx>
    </c:plotArea>
    <c:plotVisOnly val="1"/>
    <c:dispBlanksAs val="gap"/>
  </c:chart>
  <c:printSettings>
    <c:headerFooter/>
    <c:pageMargins b="1.0" l="0.75" r="0.75" t="1.0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plotArea>
      <c:layout/>
      <c:pieChart>
        <c:varyColors val="1"/>
        <c:ser>
          <c:idx val="0"/>
          <c:order val="0"/>
          <c:spPr>
            <a:gradFill rotWithShape="0">
              <a:gsLst>
                <a:gs pos="0">
                  <a:srgbClr val="9BC1FF"/>
                </a:gs>
                <a:gs pos="100000">
                  <a:srgbClr val="3F80CD"/>
                </a:gs>
              </a:gsLst>
              <a:lin ang="5400000"/>
            </a:gradFill>
            <a:ln w="25400">
              <a:noFill/>
            </a:ln>
            <a:effectLst>
              <a:outerShdw dist="35921" dir="2700000" algn="br">
                <a:srgbClr val="000000"/>
              </a:outerShdw>
            </a:effectLst>
          </c:spPr>
          <c:dPt>
            <c:idx val="0"/>
            <c:spPr/>
          </c:dPt>
          <c:dPt>
            <c:idx val="1"/>
            <c:spPr/>
          </c:dPt>
          <c:cat>
            <c:strRef>
              <c:f>'Fig 2 pou3'!$K$87:$K$88</c:f>
              <c:strCache>
                <c:ptCount val="2"/>
                <c:pt idx="0">
                  <c:v>ia6 pou3</c:v>
                </c:pt>
                <c:pt idx="1">
                  <c:v>ia6</c:v>
                </c:pt>
              </c:strCache>
            </c:strRef>
          </c:cat>
          <c:val>
            <c:numRef>
              <c:f>'Fig 2 pou3'!$L$87:$L$88</c:f>
              <c:numCache>
                <c:formatCode>General</c:formatCode>
                <c:ptCount val="2"/>
                <c:pt idx="0">
                  <c:v>89.0</c:v>
                </c:pt>
                <c:pt idx="1">
                  <c:v>11.0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lang="en-US"/>
          </a:pPr>
          <a:endParaRPr lang="de-DE"/>
        </a:p>
      </c:txPr>
    </c:legend>
    <c:plotVisOnly val="1"/>
    <c:dispBlanksAs val="zero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/>
    <c:pageMargins b="1.0" l="0.75" r="0.75" t="1.0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plotArea>
      <c:layout/>
      <c:pieChart>
        <c:varyColors val="1"/>
        <c:ser>
          <c:idx val="0"/>
          <c:order val="0"/>
          <c:spPr>
            <a:gradFill rotWithShape="0">
              <a:gsLst>
                <a:gs pos="0">
                  <a:srgbClr val="9BC1FF"/>
                </a:gs>
                <a:gs pos="100000">
                  <a:srgbClr val="3F80CD"/>
                </a:gs>
              </a:gsLst>
              <a:lin ang="5400000"/>
            </a:gradFill>
            <a:ln w="25400">
              <a:noFill/>
            </a:ln>
            <a:effectLst>
              <a:outerShdw dist="35921" dir="2700000" algn="br">
                <a:srgbClr val="000000"/>
              </a:outerShdw>
            </a:effectLst>
          </c:spPr>
          <c:dPt>
            <c:idx val="0"/>
            <c:spPr/>
          </c:dPt>
          <c:dPt>
            <c:idx val="1"/>
            <c:spPr/>
          </c:dPt>
          <c:dPt>
            <c:idx val="2"/>
            <c:spPr/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en-US"/>
                </a:pPr>
                <a:endParaRPr lang="de-DE"/>
              </a:p>
            </c:txPr>
            <c:showVal val="1"/>
            <c:showLeaderLines val="1"/>
          </c:dLbls>
          <c:cat>
            <c:strRef>
              <c:f>'Fig 2 pou3'!$P$85:$R$85</c:f>
              <c:strCache>
                <c:ptCount val="3"/>
                <c:pt idx="0">
                  <c:v>ia6 pou3</c:v>
                </c:pt>
                <c:pt idx="1">
                  <c:v>ia6</c:v>
                </c:pt>
                <c:pt idx="2">
                  <c:v>pou3</c:v>
                </c:pt>
              </c:strCache>
            </c:strRef>
          </c:cat>
          <c:val>
            <c:numRef>
              <c:f>'Fig 2 pou3'!$P$86:$R$86</c:f>
              <c:numCache>
                <c:formatCode>0</c:formatCode>
                <c:ptCount val="3"/>
                <c:pt idx="0">
                  <c:v>81.75571315996848</c:v>
                </c:pt>
                <c:pt idx="1">
                  <c:v>9.555555555555555</c:v>
                </c:pt>
                <c:pt idx="2">
                  <c:v>8.688731284475965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lang="en-US"/>
          </a:pPr>
          <a:endParaRPr lang="de-DE"/>
        </a:p>
      </c:txPr>
    </c:legend>
    <c:plotVisOnly val="1"/>
    <c:dispBlanksAs val="zero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/>
    <c:pageMargins b="1.0" l="0.75" r="0.75" t="1.0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plotArea>
      <c:layout/>
      <c:pieChart>
        <c:varyColors val="1"/>
        <c:ser>
          <c:idx val="0"/>
          <c:order val="0"/>
          <c:spPr>
            <a:gradFill rotWithShape="0">
              <a:gsLst>
                <a:gs pos="0">
                  <a:srgbClr val="9BC1FF"/>
                </a:gs>
                <a:gs pos="100000">
                  <a:srgbClr val="3F80CD"/>
                </a:gs>
              </a:gsLst>
              <a:lin ang="5400000"/>
            </a:gradFill>
            <a:ln w="25400">
              <a:noFill/>
            </a:ln>
            <a:effectLst>
              <a:outerShdw dist="35921" dir="2700000" algn="br">
                <a:srgbClr val="000000"/>
              </a:outerShdw>
            </a:effectLst>
          </c:spPr>
          <c:dPt>
            <c:idx val="0"/>
            <c:spPr/>
          </c:dPt>
          <c:dPt>
            <c:idx val="1"/>
            <c:spPr/>
          </c:dPt>
          <c:dPt>
            <c:idx val="2"/>
            <c:spPr/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en-US"/>
                </a:pPr>
                <a:endParaRPr lang="de-DE"/>
              </a:p>
            </c:txPr>
            <c:showVal val="1"/>
            <c:showLeaderLines val="1"/>
          </c:dLbls>
          <c:cat>
            <c:strRef>
              <c:f>'Fig 2 pou3'!$AA$84:$AC$84</c:f>
              <c:strCache>
                <c:ptCount val="3"/>
                <c:pt idx="0">
                  <c:v>pou3 vasa</c:v>
                </c:pt>
                <c:pt idx="1">
                  <c:v>pou3</c:v>
                </c:pt>
                <c:pt idx="2">
                  <c:v>vasa</c:v>
                </c:pt>
              </c:strCache>
            </c:strRef>
          </c:cat>
          <c:val>
            <c:numRef>
              <c:f>'Fig 2 pou3'!$AA$85:$AC$85</c:f>
              <c:numCache>
                <c:formatCode>0</c:formatCode>
                <c:ptCount val="3"/>
                <c:pt idx="0">
                  <c:v>87.40785579768632</c:v>
                </c:pt>
                <c:pt idx="1">
                  <c:v>7.70558694287508</c:v>
                </c:pt>
                <c:pt idx="2">
                  <c:v>4.886557259438614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lang="en-US"/>
          </a:pPr>
          <a:endParaRPr lang="de-DE"/>
        </a:p>
      </c:txPr>
    </c:legend>
    <c:plotVisOnly val="1"/>
    <c:dispBlanksAs val="zero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/>
    <c:pageMargins b="1.0" l="0.75" r="0.75" t="1.0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style val="18"/>
  <c:chart>
    <c:plotArea>
      <c:layout/>
      <c:barChart>
        <c:barDir val="col"/>
        <c:grouping val="stacked"/>
        <c:ser>
          <c:idx val="0"/>
          <c:order val="0"/>
          <c:tx>
            <c:strRef>
              <c:f>'Fig 2 pou3'!$Y$15</c:f>
              <c:strCache>
                <c:ptCount val="1"/>
                <c:pt idx="0">
                  <c:v>Box1</c:v>
                </c:pt>
              </c:strCache>
            </c:strRef>
          </c:tx>
          <c:spPr>
            <a:noFill/>
          </c:spPr>
          <c:cat>
            <c:multiLvlStrRef>
              <c:f>'Fig 2 pou3'!$Z$6:$AK$7</c:f>
              <c:multiLvlStrCache>
                <c:ptCount val="12"/>
                <c:lvl>
                  <c:pt idx="0">
                    <c:v>h3 only</c:v>
                  </c:pt>
                  <c:pt idx="1">
                    <c:v>pou3 h3 double</c:v>
                  </c:pt>
                  <c:pt idx="2">
                    <c:v>pou3 only</c:v>
                  </c:pt>
                  <c:pt idx="3">
                    <c:v>h3 only</c:v>
                  </c:pt>
                  <c:pt idx="4">
                    <c:v>pou3 h3 double</c:v>
                  </c:pt>
                  <c:pt idx="5">
                    <c:v>pou3 only</c:v>
                  </c:pt>
                  <c:pt idx="6">
                    <c:v>h3 only</c:v>
                  </c:pt>
                  <c:pt idx="7">
                    <c:v>pou3 h3 double</c:v>
                  </c:pt>
                  <c:pt idx="8">
                    <c:v>pou3 only</c:v>
                  </c:pt>
                  <c:pt idx="9">
                    <c:v>h3 only</c:v>
                  </c:pt>
                  <c:pt idx="10">
                    <c:v>pou3 h3 double</c:v>
                  </c:pt>
                  <c:pt idx="11">
                    <c:v>pou3 only</c:v>
                  </c:pt>
                </c:lvl>
                <c:lvl>
                  <c:pt idx="0">
                    <c:v>stage 0</c:v>
                  </c:pt>
                  <c:pt idx="3">
                    <c:v>stage 1</c:v>
                  </c:pt>
                  <c:pt idx="6">
                    <c:v>stage 2</c:v>
                  </c:pt>
                  <c:pt idx="9">
                    <c:v>stage 3</c:v>
                  </c:pt>
                </c:lvl>
              </c:multiLvlStrCache>
            </c:multiLvlStrRef>
          </c:cat>
          <c:val>
            <c:numRef>
              <c:f>'Fig 2 pou3'!$Z$15:$AK$15</c:f>
              <c:numCache>
                <c:formatCode>General</c:formatCode>
                <c:ptCount val="12"/>
                <c:pt idx="0">
                  <c:v>0.104824862637363</c:v>
                </c:pt>
                <c:pt idx="1">
                  <c:v>1.257898351648352</c:v>
                </c:pt>
                <c:pt idx="2">
                  <c:v>0.104008667388949</c:v>
                </c:pt>
                <c:pt idx="3">
                  <c:v>2.542517006802721</c:v>
                </c:pt>
                <c:pt idx="4">
                  <c:v>8.476655824530094</c:v>
                </c:pt>
                <c:pt idx="5">
                  <c:v>0.714787569276587</c:v>
                </c:pt>
                <c:pt idx="6">
                  <c:v>6.732456140350876</c:v>
                </c:pt>
                <c:pt idx="7">
                  <c:v>6.32110364764901</c:v>
                </c:pt>
                <c:pt idx="8">
                  <c:v>2.046063259926877</c:v>
                </c:pt>
                <c:pt idx="9">
                  <c:v>17.60434877622377</c:v>
                </c:pt>
                <c:pt idx="10">
                  <c:v>1.995973178492459</c:v>
                </c:pt>
                <c:pt idx="11">
                  <c:v>2.097341426473288</c:v>
                </c:pt>
              </c:numCache>
            </c:numRef>
          </c:val>
        </c:ser>
        <c:ser>
          <c:idx val="1"/>
          <c:order val="1"/>
          <c:tx>
            <c:strRef>
              <c:f>'Fig 2 pou3'!$Y$16</c:f>
              <c:strCache>
                <c:ptCount val="1"/>
                <c:pt idx="0">
                  <c:v>Box2</c:v>
                </c:pt>
              </c:strCache>
            </c:strRef>
          </c:tx>
          <c:dPt>
            <c:idx val="1"/>
            <c:spPr>
              <a:solidFill>
                <a:schemeClr val="accent6">
                  <a:lumMod val="20000"/>
                  <a:lumOff val="80000"/>
                </a:schemeClr>
              </a:solidFill>
            </c:spPr>
          </c:dPt>
          <c:dPt>
            <c:idx val="2"/>
            <c:spPr>
              <a:solidFill>
                <a:schemeClr val="accent3">
                  <a:lumMod val="20000"/>
                  <a:lumOff val="80000"/>
                </a:schemeClr>
              </a:solidFill>
            </c:spPr>
          </c:dPt>
          <c:dPt>
            <c:idx val="3"/>
            <c:spPr>
              <a:solidFill>
                <a:schemeClr val="accent2">
                  <a:lumMod val="20000"/>
                  <a:lumOff val="80000"/>
                </a:schemeClr>
              </a:solidFill>
            </c:spPr>
          </c:dPt>
          <c:dPt>
            <c:idx val="4"/>
            <c:spPr>
              <a:solidFill>
                <a:schemeClr val="accent6">
                  <a:lumMod val="20000"/>
                  <a:lumOff val="80000"/>
                </a:schemeClr>
              </a:solidFill>
            </c:spPr>
          </c:dPt>
          <c:dPt>
            <c:idx val="5"/>
            <c:spPr>
              <a:solidFill>
                <a:schemeClr val="accent3">
                  <a:lumMod val="20000"/>
                  <a:lumOff val="80000"/>
                </a:schemeClr>
              </a:solidFill>
            </c:spPr>
          </c:dPt>
          <c:dPt>
            <c:idx val="6"/>
            <c:spPr>
              <a:solidFill>
                <a:schemeClr val="accent2">
                  <a:lumMod val="20000"/>
                  <a:lumOff val="80000"/>
                </a:schemeClr>
              </a:solidFill>
            </c:spPr>
          </c:dPt>
          <c:dPt>
            <c:idx val="7"/>
            <c:spPr>
              <a:solidFill>
                <a:schemeClr val="accent6">
                  <a:lumMod val="20000"/>
                  <a:lumOff val="80000"/>
                </a:schemeClr>
              </a:solidFill>
            </c:spPr>
          </c:dPt>
          <c:dPt>
            <c:idx val="8"/>
            <c:spPr>
              <a:solidFill>
                <a:schemeClr val="accent3">
                  <a:lumMod val="20000"/>
                  <a:lumOff val="80000"/>
                </a:schemeClr>
              </a:solidFill>
            </c:spPr>
          </c:dPt>
          <c:dPt>
            <c:idx val="9"/>
            <c:spPr>
              <a:solidFill>
                <a:schemeClr val="accent2">
                  <a:lumMod val="20000"/>
                  <a:lumOff val="80000"/>
                </a:schemeClr>
              </a:solidFill>
            </c:spPr>
          </c:dPt>
          <c:dPt>
            <c:idx val="10"/>
            <c:spPr>
              <a:solidFill>
                <a:schemeClr val="accent6">
                  <a:lumMod val="20000"/>
                  <a:lumOff val="80000"/>
                </a:schemeClr>
              </a:solidFill>
            </c:spPr>
          </c:dPt>
          <c:dPt>
            <c:idx val="11"/>
            <c:spPr>
              <a:solidFill>
                <a:schemeClr val="accent3">
                  <a:lumMod val="20000"/>
                  <a:lumOff val="80000"/>
                </a:schemeClr>
              </a:solidFill>
            </c:spPr>
          </c:dPt>
          <c:errBars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1.0</c:v>
                </c:pt>
              </c:numLit>
            </c:plus>
            <c:minus>
              <c:numRef>
                <c:f>'Fig 2 pou3'!$Z$20:$AK$20</c:f>
                <c:numCache>
                  <c:formatCode>General</c:formatCode>
                  <c:ptCount val="12"/>
                  <c:pt idx="0">
                    <c:v>0.0140807610039688</c:v>
                  </c:pt>
                  <c:pt idx="1">
                    <c:v>0.430083782111928</c:v>
                  </c:pt>
                  <c:pt idx="2">
                    <c:v>0.0212272104353067</c:v>
                  </c:pt>
                  <c:pt idx="3">
                    <c:v>0.73165181565584</c:v>
                  </c:pt>
                  <c:pt idx="4">
                    <c:v>2.239231277246393</c:v>
                  </c:pt>
                  <c:pt idx="5">
                    <c:v>0.111165838894294</c:v>
                  </c:pt>
                  <c:pt idx="6">
                    <c:v>3.853377445533218</c:v>
                  </c:pt>
                  <c:pt idx="7">
                    <c:v>2.482332054558799</c:v>
                  </c:pt>
                  <c:pt idx="8">
                    <c:v>0.126677463381772</c:v>
                  </c:pt>
                  <c:pt idx="9">
                    <c:v>10.02080121838316</c:v>
                  </c:pt>
                  <c:pt idx="10">
                    <c:v>0.563992271571218</c:v>
                  </c:pt>
                  <c:pt idx="11">
                    <c:v>0.838600167732029</c:v>
                  </c:pt>
                </c:numCache>
              </c:numRef>
            </c:minus>
          </c:errBars>
          <c:cat>
            <c:multiLvlStrRef>
              <c:f>'Fig 2 pou3'!$Z$6:$AK$7</c:f>
              <c:multiLvlStrCache>
                <c:ptCount val="12"/>
                <c:lvl>
                  <c:pt idx="0">
                    <c:v>h3 only</c:v>
                  </c:pt>
                  <c:pt idx="1">
                    <c:v>pou3 h3 double</c:v>
                  </c:pt>
                  <c:pt idx="2">
                    <c:v>pou3 only</c:v>
                  </c:pt>
                  <c:pt idx="3">
                    <c:v>h3 only</c:v>
                  </c:pt>
                  <c:pt idx="4">
                    <c:v>pou3 h3 double</c:v>
                  </c:pt>
                  <c:pt idx="5">
                    <c:v>pou3 only</c:v>
                  </c:pt>
                  <c:pt idx="6">
                    <c:v>h3 only</c:v>
                  </c:pt>
                  <c:pt idx="7">
                    <c:v>pou3 h3 double</c:v>
                  </c:pt>
                  <c:pt idx="8">
                    <c:v>pou3 only</c:v>
                  </c:pt>
                  <c:pt idx="9">
                    <c:v>h3 only</c:v>
                  </c:pt>
                  <c:pt idx="10">
                    <c:v>pou3 h3 double</c:v>
                  </c:pt>
                  <c:pt idx="11">
                    <c:v>pou3 only</c:v>
                  </c:pt>
                </c:lvl>
                <c:lvl>
                  <c:pt idx="0">
                    <c:v>stage 0</c:v>
                  </c:pt>
                  <c:pt idx="3">
                    <c:v>stage 1</c:v>
                  </c:pt>
                  <c:pt idx="6">
                    <c:v>stage 2</c:v>
                  </c:pt>
                  <c:pt idx="9">
                    <c:v>stage 3</c:v>
                  </c:pt>
                </c:lvl>
              </c:multiLvlStrCache>
            </c:multiLvlStrRef>
          </c:cat>
          <c:val>
            <c:numRef>
              <c:f>'Fig 2 pou3'!$Z$16:$AK$16</c:f>
              <c:numCache>
                <c:formatCode>General</c:formatCode>
                <c:ptCount val="12"/>
                <c:pt idx="0">
                  <c:v>0.0337601657448512</c:v>
                </c:pt>
                <c:pt idx="1">
                  <c:v>0.495168124129392</c:v>
                </c:pt>
                <c:pt idx="2">
                  <c:v>0.00596608497136666</c:v>
                </c:pt>
                <c:pt idx="3">
                  <c:v>0.219982044862554</c:v>
                </c:pt>
                <c:pt idx="4">
                  <c:v>2.411106928391712</c:v>
                </c:pt>
                <c:pt idx="5">
                  <c:v>0.167163724251977</c:v>
                </c:pt>
                <c:pt idx="6">
                  <c:v>4.618635002139495</c:v>
                </c:pt>
                <c:pt idx="7">
                  <c:v>1.92610880760773</c:v>
                </c:pt>
                <c:pt idx="8">
                  <c:v>1.360369488611135</c:v>
                </c:pt>
                <c:pt idx="9">
                  <c:v>1.169310130658815</c:v>
                </c:pt>
                <c:pt idx="10">
                  <c:v>1.36655902614501</c:v>
                </c:pt>
                <c:pt idx="11">
                  <c:v>1.85120729295305</c:v>
                </c:pt>
              </c:numCache>
            </c:numRef>
          </c:val>
        </c:ser>
        <c:ser>
          <c:idx val="2"/>
          <c:order val="2"/>
          <c:tx>
            <c:strRef>
              <c:f>'Fig 2 pou3'!$Y$17</c:f>
              <c:strCache>
                <c:ptCount val="1"/>
                <c:pt idx="0">
                  <c:v>Box 3</c:v>
                </c:pt>
              </c:strCache>
            </c:strRef>
          </c:tx>
          <c:dPt>
            <c:idx val="0"/>
            <c:spPr>
              <a:solidFill>
                <a:schemeClr val="accent2">
                  <a:lumMod val="75000"/>
                </a:schemeClr>
              </a:solidFill>
            </c:spPr>
          </c:dPt>
          <c:dPt>
            <c:idx val="1"/>
            <c:spPr>
              <a:solidFill>
                <a:schemeClr val="accent6">
                  <a:lumMod val="75000"/>
                </a:schemeClr>
              </a:solidFill>
            </c:spPr>
          </c:dPt>
          <c:dPt>
            <c:idx val="2"/>
            <c:spPr>
              <a:solidFill>
                <a:schemeClr val="accent3">
                  <a:lumMod val="75000"/>
                </a:schemeClr>
              </a:solidFill>
            </c:spPr>
          </c:dPt>
          <c:dPt>
            <c:idx val="3"/>
            <c:spPr>
              <a:solidFill>
                <a:schemeClr val="accent2">
                  <a:lumMod val="75000"/>
                </a:schemeClr>
              </a:solidFill>
            </c:spPr>
          </c:dPt>
          <c:dPt>
            <c:idx val="4"/>
            <c:spPr>
              <a:solidFill>
                <a:schemeClr val="accent6">
                  <a:lumMod val="75000"/>
                </a:schemeClr>
              </a:solidFill>
            </c:spPr>
          </c:dPt>
          <c:dPt>
            <c:idx val="5"/>
            <c:spPr>
              <a:solidFill>
                <a:schemeClr val="accent3">
                  <a:lumMod val="75000"/>
                </a:schemeClr>
              </a:solidFill>
            </c:spPr>
          </c:dPt>
          <c:dPt>
            <c:idx val="6"/>
            <c:spPr>
              <a:solidFill>
                <a:schemeClr val="accent2">
                  <a:lumMod val="75000"/>
                </a:schemeClr>
              </a:solidFill>
            </c:spPr>
          </c:dPt>
          <c:dPt>
            <c:idx val="7"/>
            <c:spPr>
              <a:solidFill>
                <a:schemeClr val="accent6">
                  <a:lumMod val="75000"/>
                </a:schemeClr>
              </a:solidFill>
            </c:spPr>
          </c:dPt>
          <c:dPt>
            <c:idx val="8"/>
            <c:spPr>
              <a:solidFill>
                <a:schemeClr val="accent3">
                  <a:lumMod val="75000"/>
                </a:schemeClr>
              </a:solidFill>
            </c:spPr>
          </c:dPt>
          <c:dPt>
            <c:idx val="9"/>
            <c:spPr>
              <a:solidFill>
                <a:schemeClr val="accent2">
                  <a:lumMod val="75000"/>
                </a:schemeClr>
              </a:solidFill>
            </c:spPr>
          </c:dPt>
          <c:dPt>
            <c:idx val="10"/>
            <c:spPr>
              <a:solidFill>
                <a:schemeClr val="accent6">
                  <a:lumMod val="75000"/>
                </a:schemeClr>
              </a:solidFill>
            </c:spPr>
          </c:dPt>
          <c:dPt>
            <c:idx val="11"/>
            <c:spPr>
              <a:solidFill>
                <a:schemeClr val="accent3">
                  <a:lumMod val="75000"/>
                </a:schemeClr>
              </a:solidFill>
            </c:spPr>
          </c:dPt>
          <c:errBars>
            <c:errBarType val="plus"/>
            <c:errValType val="cust"/>
            <c:noEndCap val="1"/>
            <c:plus>
              <c:numRef>
                <c:f>'Fig 2 pou3'!$Z$19:$AK$19</c:f>
                <c:numCache>
                  <c:formatCode>General</c:formatCode>
                  <c:ptCount val="12"/>
                  <c:pt idx="0">
                    <c:v>0.103439993599759</c:v>
                  </c:pt>
                  <c:pt idx="1">
                    <c:v>2.130419877770565</c:v>
                  </c:pt>
                  <c:pt idx="2">
                    <c:v>0.0950494193485769</c:v>
                  </c:pt>
                  <c:pt idx="3">
                    <c:v>7.260083907713168</c:v>
                  </c:pt>
                  <c:pt idx="4">
                    <c:v>16.82151216537834</c:v>
                  </c:pt>
                  <c:pt idx="5">
                    <c:v>1.914210128495843</c:v>
                  </c:pt>
                  <c:pt idx="6">
                    <c:v>2.801402792489387</c:v>
                  </c:pt>
                  <c:pt idx="7">
                    <c:v>15.22124581539933</c:v>
                  </c:pt>
                  <c:pt idx="8">
                    <c:v>1.663279132791327</c:v>
                  </c:pt>
                  <c:pt idx="9">
                    <c:v>6.476978602120418</c:v>
                  </c:pt>
                  <c:pt idx="10">
                    <c:v>0.871730267769037</c:v>
                  </c:pt>
                  <c:pt idx="11">
                    <c:v>2.585307070194649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1.0</c:v>
                </c:pt>
              </c:numLit>
            </c:minus>
          </c:errBars>
          <c:cat>
            <c:multiLvlStrRef>
              <c:f>'Fig 2 pou3'!$Z$6:$AK$7</c:f>
              <c:multiLvlStrCache>
                <c:ptCount val="12"/>
                <c:lvl>
                  <c:pt idx="0">
                    <c:v>h3 only</c:v>
                  </c:pt>
                  <c:pt idx="1">
                    <c:v>pou3 h3 double</c:v>
                  </c:pt>
                  <c:pt idx="2">
                    <c:v>pou3 only</c:v>
                  </c:pt>
                  <c:pt idx="3">
                    <c:v>h3 only</c:v>
                  </c:pt>
                  <c:pt idx="4">
                    <c:v>pou3 h3 double</c:v>
                  </c:pt>
                  <c:pt idx="5">
                    <c:v>pou3 only</c:v>
                  </c:pt>
                  <c:pt idx="6">
                    <c:v>h3 only</c:v>
                  </c:pt>
                  <c:pt idx="7">
                    <c:v>pou3 h3 double</c:v>
                  </c:pt>
                  <c:pt idx="8">
                    <c:v>pou3 only</c:v>
                  </c:pt>
                  <c:pt idx="9">
                    <c:v>h3 only</c:v>
                  </c:pt>
                  <c:pt idx="10">
                    <c:v>pou3 h3 double</c:v>
                  </c:pt>
                  <c:pt idx="11">
                    <c:v>pou3 only</c:v>
                  </c:pt>
                </c:lvl>
                <c:lvl>
                  <c:pt idx="0">
                    <c:v>stage 0</c:v>
                  </c:pt>
                  <c:pt idx="3">
                    <c:v>stage 1</c:v>
                  </c:pt>
                  <c:pt idx="6">
                    <c:v>stage 2</c:v>
                  </c:pt>
                  <c:pt idx="9">
                    <c:v>stage 3</c:v>
                  </c:pt>
                </c:lvl>
              </c:multiLvlStrCache>
            </c:multiLvlStrRef>
          </c:cat>
          <c:val>
            <c:numRef>
              <c:f>'Fig 2 pou3'!$Z$17:$AK$17</c:f>
              <c:numCache>
                <c:formatCode>General</c:formatCode>
                <c:ptCount val="12"/>
                <c:pt idx="0">
                  <c:v>0.146576014287457</c:v>
                </c:pt>
                <c:pt idx="1">
                  <c:v>0.925951033021565</c:v>
                </c:pt>
                <c:pt idx="2">
                  <c:v>0.0540431858040607</c:v>
                </c:pt>
                <c:pt idx="3">
                  <c:v>0.625565188769705</c:v>
                </c:pt>
                <c:pt idx="4">
                  <c:v>0.99442878540356</c:v>
                </c:pt>
                <c:pt idx="5">
                  <c:v>0.444579318716334</c:v>
                </c:pt>
                <c:pt idx="6">
                  <c:v>2.971900249188252</c:v>
                </c:pt>
                <c:pt idx="7">
                  <c:v>1.897395387880515</c:v>
                </c:pt>
                <c:pt idx="8">
                  <c:v>3.954678362573099</c:v>
                </c:pt>
                <c:pt idx="9">
                  <c:v>2.672990175961196</c:v>
                </c:pt>
                <c:pt idx="10">
                  <c:v>0.0937557508281195</c:v>
                </c:pt>
                <c:pt idx="11">
                  <c:v>0.66408765510909</c:v>
                </c:pt>
              </c:numCache>
            </c:numRef>
          </c:val>
        </c:ser>
        <c:overlap val="100"/>
        <c:axId val="313999320"/>
        <c:axId val="314002472"/>
      </c:barChart>
      <c:catAx>
        <c:axId val="313999320"/>
        <c:scaling>
          <c:orientation val="minMax"/>
        </c:scaling>
        <c:axPos val="b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314002472"/>
        <c:crosses val="autoZero"/>
        <c:auto val="1"/>
        <c:lblAlgn val="ctr"/>
        <c:lblOffset val="100"/>
      </c:catAx>
      <c:valAx>
        <c:axId val="31400247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lang="en-US"/>
                </a:pPr>
                <a:r>
                  <a:rPr lang="de-DE"/>
                  <a:t>Percent of total nuclei</a:t>
                </a:r>
              </a:p>
            </c:rich>
          </c:tx>
        </c:title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de-DE"/>
          </a:p>
        </c:txPr>
        <c:crossAx val="313999320"/>
        <c:crosses val="autoZero"/>
        <c:crossBetween val="between"/>
      </c:valAx>
    </c:plotArea>
    <c:plotVisOnly val="1"/>
    <c:dispBlanksAs val="gap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Relationship Id="rId3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Relationship Id="rId3" Type="http://schemas.openxmlformats.org/officeDocument/2006/relationships/chart" Target="../charts/chart1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4" Type="http://schemas.openxmlformats.org/officeDocument/2006/relationships/chart" Target="../charts/chart19.xml"/><Relationship Id="rId1" Type="http://schemas.openxmlformats.org/officeDocument/2006/relationships/chart" Target="../charts/chart16.xml"/><Relationship Id="rId2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120</xdr:row>
      <xdr:rowOff>122767</xdr:rowOff>
    </xdr:from>
    <xdr:to>
      <xdr:col>7</xdr:col>
      <xdr:colOff>783167</xdr:colOff>
      <xdr:row>142</xdr:row>
      <xdr:rowOff>0</xdr:rowOff>
    </xdr:to>
    <xdr:graphicFrame macro="">
      <xdr:nvGraphicFramePr>
        <xdr:cNvPr id="13" name="Diagramm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939799</xdr:colOff>
      <xdr:row>92</xdr:row>
      <xdr:rowOff>152400</xdr:rowOff>
    </xdr:from>
    <xdr:to>
      <xdr:col>7</xdr:col>
      <xdr:colOff>156632</xdr:colOff>
      <xdr:row>118</xdr:row>
      <xdr:rowOff>122767</xdr:rowOff>
    </xdr:to>
    <xdr:graphicFrame macro="">
      <xdr:nvGraphicFramePr>
        <xdr:cNvPr id="16" name="Diagramm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</xdr:col>
      <xdr:colOff>304800</xdr:colOff>
      <xdr:row>142</xdr:row>
      <xdr:rowOff>38100</xdr:rowOff>
    </xdr:from>
    <xdr:to>
      <xdr:col>40</xdr:col>
      <xdr:colOff>38100</xdr:colOff>
      <xdr:row>178</xdr:row>
      <xdr:rowOff>139700</xdr:rowOff>
    </xdr:to>
    <xdr:graphicFrame macro="">
      <xdr:nvGraphicFramePr>
        <xdr:cNvPr id="4" name="Diagram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127000</xdr:colOff>
      <xdr:row>92</xdr:row>
      <xdr:rowOff>25400</xdr:rowOff>
    </xdr:from>
    <xdr:to>
      <xdr:col>17</xdr:col>
      <xdr:colOff>266700</xdr:colOff>
      <xdr:row>121</xdr:row>
      <xdr:rowOff>127000</xdr:rowOff>
    </xdr:to>
    <xdr:graphicFrame macro="">
      <xdr:nvGraphicFramePr>
        <xdr:cNvPr id="6" name="Diagram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808566</xdr:colOff>
      <xdr:row>64</xdr:row>
      <xdr:rowOff>140970</xdr:rowOff>
    </xdr:from>
    <xdr:to>
      <xdr:col>12</xdr:col>
      <xdr:colOff>538902</xdr:colOff>
      <xdr:row>87</xdr:row>
      <xdr:rowOff>127000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507999</xdr:colOff>
      <xdr:row>157</xdr:row>
      <xdr:rowOff>101600</xdr:rowOff>
    </xdr:from>
    <xdr:to>
      <xdr:col>40</xdr:col>
      <xdr:colOff>440266</xdr:colOff>
      <xdr:row>206</xdr:row>
      <xdr:rowOff>135466</xdr:rowOff>
    </xdr:to>
    <xdr:graphicFrame macro="">
      <xdr:nvGraphicFramePr>
        <xdr:cNvPr id="5" name="Diagram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609601</xdr:colOff>
      <xdr:row>85</xdr:row>
      <xdr:rowOff>16935</xdr:rowOff>
    </xdr:from>
    <xdr:to>
      <xdr:col>23</xdr:col>
      <xdr:colOff>694267</xdr:colOff>
      <xdr:row>127</xdr:row>
      <xdr:rowOff>84667</xdr:rowOff>
    </xdr:to>
    <xdr:graphicFrame macro="">
      <xdr:nvGraphicFramePr>
        <xdr:cNvPr id="6" name="Diagram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44</xdr:row>
      <xdr:rowOff>127000</xdr:rowOff>
    </xdr:from>
    <xdr:to>
      <xdr:col>15</xdr:col>
      <xdr:colOff>419100</xdr:colOff>
      <xdr:row>61</xdr:row>
      <xdr:rowOff>63500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762000</xdr:colOff>
      <xdr:row>109</xdr:row>
      <xdr:rowOff>139700</xdr:rowOff>
    </xdr:from>
    <xdr:to>
      <xdr:col>18</xdr:col>
      <xdr:colOff>596900</xdr:colOff>
      <xdr:row>140</xdr:row>
      <xdr:rowOff>101600</xdr:rowOff>
    </xdr:to>
    <xdr:graphicFrame macro="">
      <xdr:nvGraphicFramePr>
        <xdr:cNvPr id="5" name="Diagram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939800</xdr:colOff>
      <xdr:row>41</xdr:row>
      <xdr:rowOff>152400</xdr:rowOff>
    </xdr:from>
    <xdr:to>
      <xdr:col>15</xdr:col>
      <xdr:colOff>749300</xdr:colOff>
      <xdr:row>58</xdr:row>
      <xdr:rowOff>88900</xdr:rowOff>
    </xdr:to>
    <xdr:graphicFrame macro="">
      <xdr:nvGraphicFramePr>
        <xdr:cNvPr id="3" name="Diagramm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381000</xdr:colOff>
      <xdr:row>41</xdr:row>
      <xdr:rowOff>101600</xdr:rowOff>
    </xdr:from>
    <xdr:to>
      <xdr:col>27</xdr:col>
      <xdr:colOff>190500</xdr:colOff>
      <xdr:row>58</xdr:row>
      <xdr:rowOff>38100</xdr:rowOff>
    </xdr:to>
    <xdr:graphicFrame macro="">
      <xdr:nvGraphicFramePr>
        <xdr:cNvPr id="4" name="Diagramm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571500</xdr:colOff>
      <xdr:row>7</xdr:row>
      <xdr:rowOff>101600</xdr:rowOff>
    </xdr:from>
    <xdr:to>
      <xdr:col>13</xdr:col>
      <xdr:colOff>381000</xdr:colOff>
      <xdr:row>24</xdr:row>
      <xdr:rowOff>38100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698500</xdr:colOff>
      <xdr:row>28</xdr:row>
      <xdr:rowOff>0</xdr:rowOff>
    </xdr:from>
    <xdr:to>
      <xdr:col>13</xdr:col>
      <xdr:colOff>508000</xdr:colOff>
      <xdr:row>44</xdr:row>
      <xdr:rowOff>101600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520700</xdr:colOff>
      <xdr:row>32</xdr:row>
      <xdr:rowOff>114300</xdr:rowOff>
    </xdr:from>
    <xdr:to>
      <xdr:col>7</xdr:col>
      <xdr:colOff>330200</xdr:colOff>
      <xdr:row>49</xdr:row>
      <xdr:rowOff>50800</xdr:rowOff>
    </xdr:to>
    <xdr:graphicFrame macro="">
      <xdr:nvGraphicFramePr>
        <xdr:cNvPr id="4" name="Diagram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546100</xdr:colOff>
      <xdr:row>19</xdr:row>
      <xdr:rowOff>63500</xdr:rowOff>
    </xdr:from>
    <xdr:to>
      <xdr:col>28</xdr:col>
      <xdr:colOff>342900</xdr:colOff>
      <xdr:row>44</xdr:row>
      <xdr:rowOff>50800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90</xdr:row>
      <xdr:rowOff>101600</xdr:rowOff>
    </xdr:from>
    <xdr:to>
      <xdr:col>11</xdr:col>
      <xdr:colOff>838200</xdr:colOff>
      <xdr:row>107</xdr:row>
      <xdr:rowOff>38100</xdr:rowOff>
    </xdr:to>
    <xdr:graphicFrame macro="">
      <xdr:nvGraphicFramePr>
        <xdr:cNvPr id="2" name="Diagramm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939800</xdr:colOff>
      <xdr:row>89</xdr:row>
      <xdr:rowOff>152400</xdr:rowOff>
    </xdr:from>
    <xdr:to>
      <xdr:col>17</xdr:col>
      <xdr:colOff>749300</xdr:colOff>
      <xdr:row>106</xdr:row>
      <xdr:rowOff>88900</xdr:rowOff>
    </xdr:to>
    <xdr:graphicFrame macro="">
      <xdr:nvGraphicFramePr>
        <xdr:cNvPr id="3" name="Diagramm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381000</xdr:colOff>
      <xdr:row>89</xdr:row>
      <xdr:rowOff>101600</xdr:rowOff>
    </xdr:from>
    <xdr:to>
      <xdr:col>29</xdr:col>
      <xdr:colOff>190500</xdr:colOff>
      <xdr:row>106</xdr:row>
      <xdr:rowOff>38100</xdr:rowOff>
    </xdr:to>
    <xdr:graphicFrame macro="">
      <xdr:nvGraphicFramePr>
        <xdr:cNvPr id="4" name="Diagramm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38100</xdr:colOff>
      <xdr:row>23</xdr:row>
      <xdr:rowOff>101600</xdr:rowOff>
    </xdr:from>
    <xdr:to>
      <xdr:col>31</xdr:col>
      <xdr:colOff>304800</xdr:colOff>
      <xdr:row>55</xdr:row>
      <xdr:rowOff>101600</xdr:rowOff>
    </xdr:to>
    <xdr:graphicFrame macro="">
      <xdr:nvGraphicFramePr>
        <xdr:cNvPr id="5" name="Diagram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sannahkassmer/Desktop/Science/UCSB/Research/Leachii%20WBR/confocal%20Botrylloides/ia6%20pou3%20h3%20percent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sannahkassmer/Desktop/Science/UCSB/Research/Leachii%20WBR/confocal%20Botrylloides/BV_FISH/Phillip%20FISH/counting%20double%20pos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ource%20data%20figure%202%20and%20S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abelle1"/>
    </sheetNames>
    <sheetDataSet>
      <sheetData sheetId="0">
        <row r="9">
          <cell r="D9" t="str">
            <v>stage 0</v>
          </cell>
          <cell r="E9" t="str">
            <v>stage 1</v>
          </cell>
          <cell r="F9" t="str">
            <v>stage 2</v>
          </cell>
          <cell r="G9" t="str">
            <v>stage 3</v>
          </cell>
        </row>
        <row r="10">
          <cell r="C10" t="str">
            <v>ia6 h3</v>
          </cell>
          <cell r="D10">
            <v>90</v>
          </cell>
          <cell r="E10">
            <v>94</v>
          </cell>
          <cell r="F10">
            <v>94</v>
          </cell>
          <cell r="G10">
            <v>59</v>
          </cell>
        </row>
        <row r="11">
          <cell r="C11" t="str">
            <v>ia6</v>
          </cell>
          <cell r="D11">
            <v>10</v>
          </cell>
          <cell r="E11">
            <v>6</v>
          </cell>
          <cell r="F11">
            <v>6</v>
          </cell>
          <cell r="G11">
            <v>41</v>
          </cell>
        </row>
        <row r="14">
          <cell r="D14" t="str">
            <v>stage 0</v>
          </cell>
          <cell r="E14" t="str">
            <v>stage 1</v>
          </cell>
          <cell r="F14" t="str">
            <v>stage 2</v>
          </cell>
          <cell r="G14" t="str">
            <v>stage 3</v>
          </cell>
        </row>
        <row r="15">
          <cell r="C15" t="str">
            <v>ia6 h3</v>
          </cell>
          <cell r="D15">
            <v>71</v>
          </cell>
          <cell r="E15">
            <v>95</v>
          </cell>
          <cell r="F15">
            <v>89</v>
          </cell>
          <cell r="G15">
            <v>61</v>
          </cell>
        </row>
        <row r="16">
          <cell r="C16" t="str">
            <v>h3</v>
          </cell>
          <cell r="D16">
            <v>29</v>
          </cell>
          <cell r="E16">
            <v>5</v>
          </cell>
          <cell r="F16">
            <v>11</v>
          </cell>
          <cell r="G16">
            <v>39</v>
          </cell>
        </row>
        <row r="22">
          <cell r="D22" t="str">
            <v>stage 0</v>
          </cell>
          <cell r="E22" t="str">
            <v>stage 1</v>
          </cell>
          <cell r="F22" t="str">
            <v>stage 2</v>
          </cell>
          <cell r="G22" t="str">
            <v>stage 3</v>
          </cell>
        </row>
        <row r="23">
          <cell r="C23" t="str">
            <v>pou3 h3</v>
          </cell>
          <cell r="D23">
            <v>93</v>
          </cell>
          <cell r="E23">
            <v>91</v>
          </cell>
          <cell r="F23">
            <v>65</v>
          </cell>
          <cell r="G23">
            <v>46</v>
          </cell>
        </row>
        <row r="24">
          <cell r="C24" t="str">
            <v>pou3</v>
          </cell>
          <cell r="D24">
            <v>7</v>
          </cell>
          <cell r="E24">
            <v>9</v>
          </cell>
          <cell r="F24">
            <v>35</v>
          </cell>
          <cell r="G24">
            <v>54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abelle1"/>
      <sheetName val="Tabelle2"/>
    </sheetNames>
    <sheetDataSet>
      <sheetData sheetId="0"/>
      <sheetData sheetId="1">
        <row r="84">
          <cell r="AA84" t="str">
            <v>pou3 vasa</v>
          </cell>
          <cell r="AB84" t="str">
            <v>pou3</v>
          </cell>
          <cell r="AC84" t="str">
            <v>vasa</v>
          </cell>
        </row>
        <row r="85">
          <cell r="P85" t="str">
            <v>ia6 pou3</v>
          </cell>
          <cell r="Q85" t="str">
            <v>ia6</v>
          </cell>
          <cell r="R85" t="str">
            <v>pou3</v>
          </cell>
          <cell r="AA85">
            <v>87.407855797686324</v>
          </cell>
          <cell r="AB85">
            <v>7.7055869428750796</v>
          </cell>
          <cell r="AC85">
            <v>4.8865572594386144</v>
          </cell>
        </row>
        <row r="86">
          <cell r="P86">
            <v>81.755713159968479</v>
          </cell>
          <cell r="Q86">
            <v>9.5555555555555554</v>
          </cell>
          <cell r="R86">
            <v>8.6887312844759652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ig 2 ia6"/>
      <sheetName val="Figure 2B"/>
    </sheetNames>
    <sheetDataSet>
      <sheetData sheetId="0">
        <row r="4">
          <cell r="X4" t="str">
            <v>stage 0</v>
          </cell>
          <cell r="AA4" t="str">
            <v>stage 1</v>
          </cell>
          <cell r="AD4" t="str">
            <v>stage 2</v>
          </cell>
          <cell r="AG4" t="str">
            <v>stage 3</v>
          </cell>
        </row>
        <row r="5">
          <cell r="X5" t="str">
            <v>h3 only</v>
          </cell>
          <cell r="Y5" t="str">
            <v>ia6 h3 double</v>
          </cell>
          <cell r="Z5" t="str">
            <v>ia6 only</v>
          </cell>
          <cell r="AA5" t="str">
            <v>h3 only</v>
          </cell>
          <cell r="AB5" t="str">
            <v>ia6 h3 double</v>
          </cell>
          <cell r="AC5" t="str">
            <v>ia6 only</v>
          </cell>
          <cell r="AD5" t="str">
            <v>h3 only</v>
          </cell>
          <cell r="AE5" t="str">
            <v>ia6 h3 double</v>
          </cell>
          <cell r="AF5" t="str">
            <v>ia6 only</v>
          </cell>
          <cell r="AG5" t="str">
            <v>h3 only</v>
          </cell>
          <cell r="AH5" t="str">
            <v>ia6 h3 double</v>
          </cell>
          <cell r="AI5" t="str">
            <v>ia6 only</v>
          </cell>
        </row>
        <row r="13">
          <cell r="W13" t="str">
            <v>Box1</v>
          </cell>
          <cell r="X13">
            <v>0</v>
          </cell>
          <cell r="Y13">
            <v>1.6088126851224802</v>
          </cell>
          <cell r="Z13">
            <v>0.18741547571183159</v>
          </cell>
          <cell r="AA13">
            <v>5.4455445544554459</v>
          </cell>
          <cell r="AB13">
            <v>14.85148514851485</v>
          </cell>
          <cell r="AC13">
            <v>1.6501650165016499</v>
          </cell>
          <cell r="AD13">
            <v>1.4448782288832065</v>
          </cell>
          <cell r="AE13">
            <v>6.8381648025564932</v>
          </cell>
          <cell r="AF13">
            <v>0.4738272480207964</v>
          </cell>
          <cell r="AG13">
            <v>4.4651492124896377</v>
          </cell>
          <cell r="AH13">
            <v>3.02655795240541</v>
          </cell>
          <cell r="AI13">
            <v>1.6417979183936633</v>
          </cell>
        </row>
        <row r="14">
          <cell r="W14" t="str">
            <v>Box2</v>
          </cell>
          <cell r="X14">
            <v>7.5075075075075076E-2</v>
          </cell>
          <cell r="Y14">
            <v>0.78396470765491233</v>
          </cell>
          <cell r="Z14">
            <v>2.608133431457757E-2</v>
          </cell>
          <cell r="AA14">
            <v>1.0904031579628555</v>
          </cell>
          <cell r="AB14">
            <v>6.0549476000231621</v>
          </cell>
          <cell r="AC14">
            <v>0.18656967737590135</v>
          </cell>
          <cell r="AD14">
            <v>1.1660173048609919</v>
          </cell>
          <cell r="AE14">
            <v>3.8288300512862588</v>
          </cell>
          <cell r="AF14">
            <v>4.2226925303406604E-2</v>
          </cell>
          <cell r="AG14">
            <v>1.2868148728077804</v>
          </cell>
          <cell r="AH14">
            <v>0.32477452126748929</v>
          </cell>
          <cell r="AI14">
            <v>2.0048379316320175</v>
          </cell>
        </row>
        <row r="15">
          <cell r="W15" t="str">
            <v>Box 3</v>
          </cell>
          <cell r="X15">
            <v>0.13330528706382919</v>
          </cell>
          <cell r="Y15">
            <v>1.0053772897809603</v>
          </cell>
          <cell r="Z15">
            <v>5.7126011849260111E-2</v>
          </cell>
          <cell r="AA15">
            <v>3.2593739250085987</v>
          </cell>
          <cell r="AB15">
            <v>3.7874448024823941</v>
          </cell>
          <cell r="AC15">
            <v>0.12404961984793883</v>
          </cell>
          <cell r="AD15">
            <v>2.2524628078750126</v>
          </cell>
          <cell r="AE15">
            <v>4.9676057605965713</v>
          </cell>
          <cell r="AF15">
            <v>1.6993591584383294E-2</v>
          </cell>
          <cell r="AG15">
            <v>3.2306944206661719</v>
          </cell>
          <cell r="AH15">
            <v>1.8545382907085033</v>
          </cell>
          <cell r="AI15">
            <v>2.2371787555403371</v>
          </cell>
        </row>
        <row r="17">
          <cell r="X17">
            <v>7.6519922761380643E-2</v>
          </cell>
          <cell r="Y17">
            <v>1.3411818103326425</v>
          </cell>
          <cell r="Z17">
            <v>4.533294431706375E-2</v>
          </cell>
          <cell r="AA17">
            <v>2.8577395870628948</v>
          </cell>
          <cell r="AB17">
            <v>5.4804143879774152</v>
          </cell>
          <cell r="AC17">
            <v>3.594771241830065</v>
          </cell>
          <cell r="AD17">
            <v>0.58623293903473961</v>
          </cell>
          <cell r="AE17">
            <v>5.8695121940213131</v>
          </cell>
          <cell r="AF17">
            <v>1.6996196851501681</v>
          </cell>
          <cell r="AG17">
            <v>7.9664940364092889</v>
          </cell>
          <cell r="AH17">
            <v>4.9793144208037825</v>
          </cell>
          <cell r="AI17">
            <v>1.8322347771500311</v>
          </cell>
        </row>
        <row r="18">
          <cell r="X18">
            <v>0</v>
          </cell>
          <cell r="Y18">
            <v>0.41359356161650407</v>
          </cell>
          <cell r="Z18">
            <v>3.7265325561681439E-2</v>
          </cell>
          <cell r="AA18">
            <v>0.44554455445544594</v>
          </cell>
          <cell r="AB18">
            <v>0.20862800565770634</v>
          </cell>
          <cell r="AC18">
            <v>1.6501650165016499</v>
          </cell>
          <cell r="AD18">
            <v>0.36960941167890526</v>
          </cell>
          <cell r="AE18">
            <v>1.5248133039188909</v>
          </cell>
          <cell r="AF18">
            <v>0.20134768398809888</v>
          </cell>
          <cell r="AG18">
            <v>2.1348553928341159</v>
          </cell>
          <cell r="AH18">
            <v>0.39002311248073962</v>
          </cell>
          <cell r="AI18">
            <v>1.1352123054250716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2:BQ140"/>
  <sheetViews>
    <sheetView tabSelected="1" topLeftCell="AL80" zoomScale="50" zoomScaleNormal="125" zoomScalePageLayoutView="125" workbookViewId="0">
      <selection activeCell="AV174" sqref="AV174"/>
    </sheetView>
  </sheetViews>
  <sheetFormatPr baseColWidth="10" defaultRowHeight="13"/>
  <sheetData>
    <row r="2" spans="1:69">
      <c r="AO2" t="s">
        <v>225</v>
      </c>
    </row>
    <row r="3" spans="1:69">
      <c r="AS3" t="s">
        <v>61</v>
      </c>
      <c r="BD3" t="s">
        <v>215</v>
      </c>
    </row>
    <row r="4" spans="1:69">
      <c r="F4" t="s">
        <v>227</v>
      </c>
      <c r="BD4" t="s">
        <v>220</v>
      </c>
      <c r="BE4" t="s">
        <v>224</v>
      </c>
      <c r="BG4" t="s">
        <v>220</v>
      </c>
      <c r="BH4" t="s">
        <v>224</v>
      </c>
      <c r="BJ4" t="s">
        <v>220</v>
      </c>
      <c r="BK4" t="s">
        <v>224</v>
      </c>
      <c r="BM4" t="s">
        <v>220</v>
      </c>
      <c r="BN4" t="s">
        <v>224</v>
      </c>
      <c r="BP4" t="s">
        <v>220</v>
      </c>
      <c r="BQ4" t="s">
        <v>224</v>
      </c>
    </row>
    <row r="5" spans="1:69">
      <c r="BC5" t="s">
        <v>204</v>
      </c>
      <c r="BD5">
        <v>23.8</v>
      </c>
      <c r="BE5">
        <v>28.3</v>
      </c>
      <c r="BF5" t="s">
        <v>73</v>
      </c>
      <c r="BG5">
        <v>18.899999999999999</v>
      </c>
      <c r="BH5">
        <v>25.5</v>
      </c>
      <c r="BI5" t="s">
        <v>73</v>
      </c>
      <c r="BJ5">
        <v>18.8</v>
      </c>
      <c r="BK5">
        <v>31</v>
      </c>
      <c r="BL5" t="s">
        <v>238</v>
      </c>
      <c r="BM5">
        <v>22.3</v>
      </c>
      <c r="BN5">
        <v>32</v>
      </c>
      <c r="BO5" t="s">
        <v>239</v>
      </c>
      <c r="BP5">
        <v>21.9</v>
      </c>
      <c r="BQ5">
        <v>29</v>
      </c>
    </row>
    <row r="6" spans="1:69">
      <c r="AO6" t="s">
        <v>205</v>
      </c>
      <c r="AP6" t="s">
        <v>206</v>
      </c>
      <c r="AS6" t="s">
        <v>52</v>
      </c>
      <c r="AT6" t="s">
        <v>62</v>
      </c>
      <c r="AW6" t="s">
        <v>237</v>
      </c>
      <c r="AX6" t="s">
        <v>64</v>
      </c>
      <c r="AZ6" t="s">
        <v>50</v>
      </c>
      <c r="BA6" t="s">
        <v>229</v>
      </c>
      <c r="BC6" t="s">
        <v>207</v>
      </c>
      <c r="BD6">
        <v>23.4</v>
      </c>
      <c r="BE6">
        <v>26</v>
      </c>
      <c r="BF6" t="s">
        <v>232</v>
      </c>
      <c r="BG6">
        <v>26.6</v>
      </c>
      <c r="BH6">
        <v>26</v>
      </c>
      <c r="BI6" t="s">
        <v>232</v>
      </c>
      <c r="BJ6">
        <v>28.3</v>
      </c>
      <c r="BK6">
        <v>34.6</v>
      </c>
      <c r="BL6" t="s">
        <v>70</v>
      </c>
      <c r="BM6">
        <v>27</v>
      </c>
      <c r="BN6">
        <v>29</v>
      </c>
      <c r="BO6" t="s">
        <v>207</v>
      </c>
      <c r="BP6">
        <v>25.7</v>
      </c>
      <c r="BQ6">
        <v>25.6</v>
      </c>
    </row>
    <row r="7" spans="1:69">
      <c r="D7" t="s">
        <v>205</v>
      </c>
      <c r="E7" t="s">
        <v>206</v>
      </c>
      <c r="G7" t="s">
        <v>205</v>
      </c>
      <c r="H7" t="s">
        <v>206</v>
      </c>
      <c r="K7" t="s">
        <v>52</v>
      </c>
      <c r="L7" t="s">
        <v>53</v>
      </c>
      <c r="N7" t="s">
        <v>205</v>
      </c>
      <c r="O7" t="s">
        <v>206</v>
      </c>
      <c r="P7" t="s">
        <v>205</v>
      </c>
      <c r="Q7" t="s">
        <v>206</v>
      </c>
      <c r="T7" t="s">
        <v>228</v>
      </c>
      <c r="U7" t="s">
        <v>229</v>
      </c>
      <c r="V7" t="s">
        <v>50</v>
      </c>
      <c r="W7" t="s">
        <v>51</v>
      </c>
      <c r="Y7" t="s">
        <v>63</v>
      </c>
      <c r="Z7" t="s">
        <v>64</v>
      </c>
      <c r="AB7" t="s">
        <v>220</v>
      </c>
      <c r="AC7" t="s">
        <v>229</v>
      </c>
      <c r="AD7" t="s">
        <v>220</v>
      </c>
      <c r="AE7" t="s">
        <v>229</v>
      </c>
      <c r="AO7">
        <v>23</v>
      </c>
      <c r="AP7">
        <v>28</v>
      </c>
      <c r="AR7" t="s">
        <v>204</v>
      </c>
      <c r="AS7">
        <v>20.6</v>
      </c>
      <c r="AT7">
        <v>20.9</v>
      </c>
      <c r="AV7" t="s">
        <v>238</v>
      </c>
      <c r="AW7">
        <v>19.5</v>
      </c>
      <c r="AX7">
        <v>26</v>
      </c>
      <c r="AY7" t="s">
        <v>204</v>
      </c>
      <c r="AZ7">
        <v>22.6</v>
      </c>
      <c r="BA7">
        <v>31</v>
      </c>
      <c r="BC7" t="s">
        <v>208</v>
      </c>
      <c r="BD7">
        <v>24.3</v>
      </c>
      <c r="BE7">
        <v>26.8</v>
      </c>
      <c r="BF7" t="s">
        <v>72</v>
      </c>
      <c r="BG7">
        <v>31</v>
      </c>
      <c r="BH7">
        <v>37</v>
      </c>
      <c r="BI7" t="s">
        <v>72</v>
      </c>
      <c r="BJ7">
        <v>30.3</v>
      </c>
      <c r="BL7" t="s">
        <v>234</v>
      </c>
      <c r="BM7">
        <v>28.5</v>
      </c>
      <c r="BN7">
        <v>33</v>
      </c>
      <c r="BO7" t="s">
        <v>209</v>
      </c>
      <c r="BP7">
        <v>26.7</v>
      </c>
      <c r="BQ7">
        <v>26.6</v>
      </c>
    </row>
    <row r="8" spans="1:69">
      <c r="A8" t="s">
        <v>216</v>
      </c>
      <c r="C8" t="s">
        <v>204</v>
      </c>
      <c r="D8">
        <v>20.399999999999999</v>
      </c>
      <c r="E8">
        <v>18.7</v>
      </c>
      <c r="G8">
        <v>22.7</v>
      </c>
      <c r="H8">
        <v>31</v>
      </c>
      <c r="J8" t="s">
        <v>204</v>
      </c>
      <c r="K8">
        <v>19</v>
      </c>
      <c r="L8">
        <v>21.1</v>
      </c>
      <c r="N8">
        <v>19</v>
      </c>
      <c r="O8">
        <v>23.3</v>
      </c>
      <c r="P8">
        <v>20.6</v>
      </c>
      <c r="Q8">
        <v>21.8</v>
      </c>
      <c r="S8" t="s">
        <v>204</v>
      </c>
      <c r="T8">
        <v>22</v>
      </c>
      <c r="U8">
        <v>23.8</v>
      </c>
      <c r="V8">
        <v>25</v>
      </c>
      <c r="W8">
        <v>26.3</v>
      </c>
      <c r="Y8">
        <v>19</v>
      </c>
      <c r="Z8">
        <v>23.3</v>
      </c>
      <c r="AA8" t="s">
        <v>204</v>
      </c>
      <c r="AB8">
        <v>19.100000000000001</v>
      </c>
      <c r="AC8">
        <v>22.5</v>
      </c>
      <c r="AD8">
        <v>20</v>
      </c>
      <c r="AE8">
        <v>22</v>
      </c>
      <c r="AF8" t="s">
        <v>73</v>
      </c>
      <c r="AN8" t="s">
        <v>207</v>
      </c>
      <c r="AO8">
        <v>21</v>
      </c>
      <c r="AP8">
        <v>26.4</v>
      </c>
      <c r="AR8" t="s">
        <v>207</v>
      </c>
      <c r="AS8">
        <v>26.8</v>
      </c>
      <c r="AT8">
        <v>28</v>
      </c>
      <c r="AV8" t="s">
        <v>70</v>
      </c>
      <c r="AW8">
        <v>26</v>
      </c>
      <c r="AX8">
        <v>28</v>
      </c>
      <c r="AY8" t="s">
        <v>207</v>
      </c>
      <c r="AZ8">
        <v>25</v>
      </c>
      <c r="BA8">
        <v>26</v>
      </c>
      <c r="BC8" t="s">
        <v>209</v>
      </c>
      <c r="BD8">
        <v>24.5</v>
      </c>
      <c r="BE8">
        <v>27</v>
      </c>
      <c r="BL8" t="s">
        <v>71</v>
      </c>
      <c r="BM8">
        <v>28</v>
      </c>
      <c r="BN8">
        <v>27</v>
      </c>
      <c r="BO8" t="s">
        <v>231</v>
      </c>
      <c r="BP8">
        <v>26</v>
      </c>
      <c r="BQ8">
        <v>25.6</v>
      </c>
    </row>
    <row r="9" spans="1:69">
      <c r="C9" t="s">
        <v>207</v>
      </c>
      <c r="D9">
        <v>21</v>
      </c>
      <c r="E9">
        <v>18.3</v>
      </c>
      <c r="G9">
        <v>22</v>
      </c>
      <c r="H9">
        <v>24</v>
      </c>
      <c r="J9" t="s">
        <v>207</v>
      </c>
      <c r="K9">
        <v>24.4</v>
      </c>
      <c r="L9">
        <v>25.7</v>
      </c>
      <c r="N9">
        <v>25</v>
      </c>
      <c r="O9">
        <v>28</v>
      </c>
      <c r="P9">
        <v>23.6</v>
      </c>
      <c r="Q9">
        <v>24.7</v>
      </c>
      <c r="S9" t="s">
        <v>207</v>
      </c>
      <c r="T9">
        <v>24.8</v>
      </c>
      <c r="U9">
        <v>22.6</v>
      </c>
      <c r="V9">
        <v>25.2</v>
      </c>
      <c r="W9">
        <v>24.5</v>
      </c>
      <c r="Y9">
        <v>25</v>
      </c>
      <c r="Z9">
        <v>26.8</v>
      </c>
      <c r="AA9" t="s">
        <v>207</v>
      </c>
      <c r="AB9">
        <v>23.2</v>
      </c>
      <c r="AC9">
        <v>22.7</v>
      </c>
      <c r="AD9">
        <v>24.3</v>
      </c>
      <c r="AE9">
        <v>25</v>
      </c>
      <c r="AF9" t="s">
        <v>72</v>
      </c>
      <c r="AN9" t="s">
        <v>208</v>
      </c>
      <c r="AO9">
        <v>22.4</v>
      </c>
      <c r="AP9">
        <v>27.5</v>
      </c>
      <c r="AR9" t="s">
        <v>209</v>
      </c>
      <c r="AS9">
        <v>26.6</v>
      </c>
      <c r="AT9">
        <v>27.7</v>
      </c>
      <c r="AV9" t="s">
        <v>234</v>
      </c>
      <c r="AW9">
        <v>26</v>
      </c>
      <c r="AX9">
        <v>30</v>
      </c>
      <c r="BC9" t="s">
        <v>210</v>
      </c>
      <c r="BD9">
        <v>24.9</v>
      </c>
      <c r="BE9">
        <v>27.5</v>
      </c>
      <c r="BL9" t="s">
        <v>39</v>
      </c>
      <c r="BM9">
        <v>29</v>
      </c>
      <c r="BN9">
        <v>40</v>
      </c>
      <c r="BO9" t="s">
        <v>39</v>
      </c>
      <c r="BP9">
        <v>27.7</v>
      </c>
      <c r="BQ9">
        <v>32.4</v>
      </c>
    </row>
    <row r="10" spans="1:69">
      <c r="C10" t="s">
        <v>208</v>
      </c>
      <c r="D10">
        <v>21.8</v>
      </c>
      <c r="E10">
        <v>18.8</v>
      </c>
      <c r="G10">
        <v>21.5</v>
      </c>
      <c r="H10">
        <v>25.3</v>
      </c>
      <c r="J10" t="s">
        <v>209</v>
      </c>
      <c r="K10">
        <v>24</v>
      </c>
      <c r="L10">
        <v>25.6</v>
      </c>
      <c r="N10">
        <v>25</v>
      </c>
      <c r="O10">
        <v>27</v>
      </c>
      <c r="P10">
        <v>25.5</v>
      </c>
      <c r="Q10">
        <v>25.8</v>
      </c>
      <c r="S10" t="s">
        <v>208</v>
      </c>
      <c r="T10">
        <v>25</v>
      </c>
      <c r="U10">
        <v>23</v>
      </c>
      <c r="V10">
        <v>27</v>
      </c>
      <c r="W10">
        <v>26.3</v>
      </c>
      <c r="AF10" t="s">
        <v>74</v>
      </c>
      <c r="AN10" t="s">
        <v>201</v>
      </c>
      <c r="AO10">
        <v>21.7</v>
      </c>
      <c r="AP10">
        <v>27.6</v>
      </c>
      <c r="AR10" t="s">
        <v>210</v>
      </c>
      <c r="AS10">
        <v>26.9</v>
      </c>
      <c r="AT10">
        <v>28.3</v>
      </c>
      <c r="AV10" t="s">
        <v>71</v>
      </c>
      <c r="AW10">
        <v>27</v>
      </c>
      <c r="AX10">
        <v>29.3</v>
      </c>
      <c r="AY10" t="s">
        <v>209</v>
      </c>
      <c r="AZ10">
        <v>26.2</v>
      </c>
      <c r="BA10">
        <v>26.8</v>
      </c>
      <c r="BC10" t="s">
        <v>211</v>
      </c>
      <c r="BD10">
        <v>24.6</v>
      </c>
      <c r="BE10">
        <v>27.5</v>
      </c>
      <c r="BL10" t="s">
        <v>214</v>
      </c>
      <c r="BM10">
        <v>26.5</v>
      </c>
      <c r="BN10">
        <v>27.4</v>
      </c>
      <c r="BO10" t="s">
        <v>214</v>
      </c>
      <c r="BP10">
        <v>26.4</v>
      </c>
      <c r="BQ10">
        <v>27.3</v>
      </c>
    </row>
    <row r="11" spans="1:69">
      <c r="C11" t="s">
        <v>209</v>
      </c>
      <c r="D11">
        <v>22</v>
      </c>
      <c r="E11">
        <v>19</v>
      </c>
      <c r="G11">
        <v>22</v>
      </c>
      <c r="H11">
        <v>26.7</v>
      </c>
      <c r="J11" t="s">
        <v>210</v>
      </c>
      <c r="K11">
        <v>28.5</v>
      </c>
      <c r="L11">
        <v>27.7</v>
      </c>
      <c r="P11">
        <v>25</v>
      </c>
      <c r="Q11">
        <v>26</v>
      </c>
      <c r="S11" t="s">
        <v>209</v>
      </c>
      <c r="T11">
        <v>24</v>
      </c>
      <c r="U11">
        <v>23</v>
      </c>
      <c r="V11">
        <v>30.5</v>
      </c>
      <c r="W11">
        <v>30</v>
      </c>
      <c r="Y11">
        <v>25</v>
      </c>
      <c r="Z11">
        <v>28.2</v>
      </c>
      <c r="AA11" t="s">
        <v>209</v>
      </c>
      <c r="AB11">
        <v>24.7</v>
      </c>
      <c r="AC11">
        <v>24.1</v>
      </c>
      <c r="AN11" t="s">
        <v>104</v>
      </c>
      <c r="AO11">
        <v>22.5</v>
      </c>
      <c r="AP11">
        <v>27</v>
      </c>
      <c r="AR11" t="s">
        <v>211</v>
      </c>
      <c r="AS11">
        <v>28.5</v>
      </c>
      <c r="AT11">
        <v>29.7</v>
      </c>
      <c r="AV11" t="s">
        <v>39</v>
      </c>
      <c r="AW11">
        <v>27</v>
      </c>
      <c r="AX11">
        <v>31.7</v>
      </c>
      <c r="AY11" t="s">
        <v>231</v>
      </c>
      <c r="AZ11">
        <v>24.9</v>
      </c>
      <c r="BA11">
        <v>26</v>
      </c>
      <c r="BC11" t="s">
        <v>212</v>
      </c>
      <c r="BD11">
        <v>24.5</v>
      </c>
      <c r="BE11">
        <v>27.3</v>
      </c>
      <c r="BL11" t="s">
        <v>41</v>
      </c>
      <c r="BM11">
        <v>26</v>
      </c>
      <c r="BN11">
        <v>33</v>
      </c>
      <c r="BO11" t="s">
        <v>67</v>
      </c>
      <c r="BP11">
        <v>26.5</v>
      </c>
      <c r="BQ11">
        <v>26</v>
      </c>
    </row>
    <row r="12" spans="1:69">
      <c r="C12" t="s">
        <v>210</v>
      </c>
      <c r="D12">
        <v>22.5</v>
      </c>
      <c r="E12">
        <v>19.399999999999999</v>
      </c>
      <c r="G12">
        <v>22</v>
      </c>
      <c r="H12">
        <v>27.4</v>
      </c>
      <c r="J12" t="s">
        <v>211</v>
      </c>
      <c r="K12">
        <v>31</v>
      </c>
      <c r="L12">
        <v>31</v>
      </c>
      <c r="N12">
        <v>27.2</v>
      </c>
      <c r="O12">
        <v>27.3</v>
      </c>
      <c r="P12">
        <v>24.5</v>
      </c>
      <c r="Q12">
        <v>25</v>
      </c>
      <c r="S12" t="s">
        <v>230</v>
      </c>
      <c r="V12">
        <v>31</v>
      </c>
      <c r="W12">
        <v>31</v>
      </c>
      <c r="AA12" t="s">
        <v>231</v>
      </c>
      <c r="AB12">
        <v>24.4</v>
      </c>
      <c r="AC12">
        <v>23.2</v>
      </c>
      <c r="AD12">
        <v>24.5</v>
      </c>
      <c r="AE12">
        <v>27.5</v>
      </c>
      <c r="AN12" t="s">
        <v>211</v>
      </c>
      <c r="AO12">
        <v>22.5</v>
      </c>
      <c r="AP12">
        <v>27</v>
      </c>
      <c r="AR12" t="s">
        <v>212</v>
      </c>
      <c r="AS12">
        <v>28</v>
      </c>
      <c r="AT12">
        <v>29.7</v>
      </c>
      <c r="AV12" t="s">
        <v>214</v>
      </c>
      <c r="AW12">
        <v>25.5</v>
      </c>
      <c r="AX12">
        <v>26.7</v>
      </c>
      <c r="AY12" t="s">
        <v>39</v>
      </c>
      <c r="AZ12">
        <v>30</v>
      </c>
      <c r="BA12">
        <v>40</v>
      </c>
      <c r="BC12" t="s">
        <v>213</v>
      </c>
      <c r="BD12">
        <v>31.8</v>
      </c>
      <c r="BE12">
        <v>33.1</v>
      </c>
      <c r="BL12" t="s">
        <v>66</v>
      </c>
      <c r="BM12">
        <v>31.5</v>
      </c>
      <c r="BN12">
        <v>35.5</v>
      </c>
      <c r="BO12" t="s">
        <v>68</v>
      </c>
      <c r="BP12">
        <v>27.5</v>
      </c>
      <c r="BQ12">
        <v>27.4</v>
      </c>
    </row>
    <row r="13" spans="1:69">
      <c r="C13" t="s">
        <v>211</v>
      </c>
      <c r="D13">
        <v>22.3</v>
      </c>
      <c r="E13">
        <v>19</v>
      </c>
      <c r="G13">
        <v>21.5</v>
      </c>
      <c r="H13">
        <v>26.6</v>
      </c>
      <c r="J13" t="s">
        <v>212</v>
      </c>
      <c r="K13">
        <v>29.8</v>
      </c>
      <c r="L13">
        <v>29.5</v>
      </c>
      <c r="S13" t="s">
        <v>231</v>
      </c>
      <c r="V13">
        <v>32</v>
      </c>
      <c r="W13">
        <v>31.3</v>
      </c>
      <c r="Y13">
        <v>26.5</v>
      </c>
      <c r="Z13">
        <v>27.8</v>
      </c>
      <c r="AA13" t="s">
        <v>39</v>
      </c>
      <c r="AB13">
        <v>24.6</v>
      </c>
      <c r="AC13">
        <v>28.3</v>
      </c>
      <c r="AD13">
        <v>28.5</v>
      </c>
      <c r="AE13">
        <v>25.5</v>
      </c>
      <c r="AN13" t="s">
        <v>102</v>
      </c>
      <c r="AO13">
        <v>22</v>
      </c>
      <c r="AP13">
        <v>27.5</v>
      </c>
      <c r="AR13" t="s">
        <v>213</v>
      </c>
      <c r="AS13">
        <v>26.5</v>
      </c>
      <c r="AT13">
        <v>27.1</v>
      </c>
      <c r="AV13" t="s">
        <v>41</v>
      </c>
      <c r="AW13">
        <v>23.5</v>
      </c>
      <c r="AX13">
        <v>28.6</v>
      </c>
      <c r="AY13" t="s">
        <v>214</v>
      </c>
      <c r="AZ13">
        <v>27</v>
      </c>
      <c r="BA13">
        <v>27.4</v>
      </c>
      <c r="BC13" t="s">
        <v>214</v>
      </c>
      <c r="BL13" t="s">
        <v>67</v>
      </c>
      <c r="BM13">
        <v>28</v>
      </c>
      <c r="BN13">
        <v>32.5</v>
      </c>
    </row>
    <row r="14" spans="1:69">
      <c r="C14" t="s">
        <v>212</v>
      </c>
      <c r="D14">
        <v>22.5</v>
      </c>
      <c r="E14">
        <v>19.5</v>
      </c>
      <c r="G14">
        <v>22.2</v>
      </c>
      <c r="H14">
        <v>24</v>
      </c>
      <c r="J14" t="s">
        <v>213</v>
      </c>
      <c r="K14">
        <v>26.8</v>
      </c>
      <c r="L14">
        <v>26.4</v>
      </c>
      <c r="S14" t="s">
        <v>39</v>
      </c>
      <c r="T14">
        <v>28</v>
      </c>
      <c r="U14">
        <v>24.8</v>
      </c>
      <c r="V14">
        <v>29.4</v>
      </c>
      <c r="W14">
        <v>29</v>
      </c>
      <c r="Y14">
        <v>26</v>
      </c>
      <c r="Z14">
        <v>28.6</v>
      </c>
      <c r="AA14" t="s">
        <v>214</v>
      </c>
      <c r="AB14">
        <v>24.6</v>
      </c>
      <c r="AC14">
        <v>26.3</v>
      </c>
      <c r="AD14">
        <v>25</v>
      </c>
      <c r="AE14">
        <v>25.4</v>
      </c>
      <c r="AN14" t="s">
        <v>103</v>
      </c>
      <c r="AO14">
        <v>28.5</v>
      </c>
      <c r="AP14">
        <v>40</v>
      </c>
      <c r="AR14" t="s">
        <v>214</v>
      </c>
      <c r="AS14">
        <v>25.8</v>
      </c>
      <c r="AT14">
        <v>26.2</v>
      </c>
      <c r="AV14" t="s">
        <v>66</v>
      </c>
      <c r="AW14">
        <v>29</v>
      </c>
      <c r="AX14">
        <v>32</v>
      </c>
      <c r="AY14" t="s">
        <v>67</v>
      </c>
      <c r="AZ14">
        <v>25.2</v>
      </c>
      <c r="BA14">
        <v>26.5</v>
      </c>
      <c r="BL14" t="s">
        <v>68</v>
      </c>
      <c r="BM14">
        <v>30</v>
      </c>
      <c r="BN14">
        <v>40</v>
      </c>
    </row>
    <row r="15" spans="1:69">
      <c r="C15" t="s">
        <v>213</v>
      </c>
      <c r="D15">
        <v>28.5</v>
      </c>
      <c r="E15">
        <v>25.3</v>
      </c>
      <c r="G15">
        <v>31.7</v>
      </c>
      <c r="H15">
        <v>40</v>
      </c>
      <c r="J15" t="s">
        <v>214</v>
      </c>
      <c r="K15">
        <v>23.5</v>
      </c>
      <c r="L15">
        <v>24</v>
      </c>
      <c r="S15" t="s">
        <v>40</v>
      </c>
      <c r="T15">
        <v>26</v>
      </c>
      <c r="U15">
        <v>24</v>
      </c>
      <c r="V15">
        <v>25.5</v>
      </c>
      <c r="W15">
        <v>25.3</v>
      </c>
      <c r="Y15">
        <v>25.5</v>
      </c>
      <c r="Z15">
        <v>26.8</v>
      </c>
      <c r="AA15" t="s">
        <v>67</v>
      </c>
      <c r="AB15">
        <v>24.6</v>
      </c>
      <c r="AC15">
        <v>23.4</v>
      </c>
      <c r="AD15">
        <v>26</v>
      </c>
      <c r="AE15">
        <v>28.5</v>
      </c>
      <c r="AR15" t="s">
        <v>57</v>
      </c>
      <c r="AS15">
        <v>26.7</v>
      </c>
      <c r="AT15">
        <v>26.6</v>
      </c>
      <c r="AV15" t="s">
        <v>67</v>
      </c>
      <c r="AW15">
        <v>27</v>
      </c>
      <c r="AX15">
        <v>28.5</v>
      </c>
      <c r="AY15" t="s">
        <v>68</v>
      </c>
      <c r="AZ15">
        <v>26.7</v>
      </c>
      <c r="BA15">
        <v>27.6</v>
      </c>
      <c r="BL15" t="s">
        <v>233</v>
      </c>
      <c r="BM15">
        <v>29.6</v>
      </c>
      <c r="BN15">
        <v>35</v>
      </c>
    </row>
    <row r="16" spans="1:69">
      <c r="C16" t="s">
        <v>214</v>
      </c>
      <c r="D16">
        <v>33</v>
      </c>
      <c r="E16">
        <v>37</v>
      </c>
      <c r="J16" t="s">
        <v>57</v>
      </c>
      <c r="K16">
        <v>22.7</v>
      </c>
      <c r="L16">
        <v>24</v>
      </c>
      <c r="S16" t="s">
        <v>41</v>
      </c>
      <c r="T16">
        <v>25.5</v>
      </c>
      <c r="U16">
        <v>24</v>
      </c>
      <c r="V16">
        <v>24.7</v>
      </c>
      <c r="W16">
        <v>24.5</v>
      </c>
      <c r="Y16">
        <v>25</v>
      </c>
      <c r="Z16">
        <v>28</v>
      </c>
      <c r="AA16" t="s">
        <v>68</v>
      </c>
      <c r="AB16">
        <v>25.7</v>
      </c>
      <c r="AC16">
        <v>24.4</v>
      </c>
      <c r="AD16">
        <v>25.4</v>
      </c>
      <c r="AE16">
        <v>27</v>
      </c>
      <c r="AR16" t="s">
        <v>58</v>
      </c>
      <c r="AS16">
        <v>27.9</v>
      </c>
      <c r="AT16">
        <v>28.5</v>
      </c>
      <c r="AV16" t="s">
        <v>68</v>
      </c>
      <c r="AW16">
        <v>28.7</v>
      </c>
      <c r="AX16">
        <v>30.3</v>
      </c>
    </row>
    <row r="17" spans="1:69">
      <c r="J17" t="s">
        <v>58</v>
      </c>
      <c r="K17">
        <v>25.2</v>
      </c>
      <c r="L17">
        <v>26.3</v>
      </c>
      <c r="S17" t="s">
        <v>42</v>
      </c>
      <c r="T17">
        <v>27.5</v>
      </c>
      <c r="U17">
        <v>27.6</v>
      </c>
      <c r="V17">
        <v>32</v>
      </c>
      <c r="W17">
        <v>32.799999999999997</v>
      </c>
      <c r="X17" t="s">
        <v>66</v>
      </c>
      <c r="Y17">
        <v>24.3</v>
      </c>
      <c r="Z17">
        <v>27.6</v>
      </c>
      <c r="AA17" t="s">
        <v>98</v>
      </c>
      <c r="AD17">
        <v>24.5</v>
      </c>
      <c r="AE17">
        <v>25</v>
      </c>
      <c r="AR17" t="s">
        <v>59</v>
      </c>
      <c r="AS17">
        <v>27.5</v>
      </c>
      <c r="AT17">
        <v>29</v>
      </c>
      <c r="AV17" t="s">
        <v>233</v>
      </c>
      <c r="AW17">
        <v>26.7</v>
      </c>
      <c r="AX17">
        <v>32</v>
      </c>
      <c r="BC17" t="s">
        <v>207</v>
      </c>
      <c r="BD17">
        <f>BD$5-BD6</f>
        <v>0.40000000000000213</v>
      </c>
      <c r="BE17">
        <f>BE$5-BE6</f>
        <v>2.3000000000000007</v>
      </c>
      <c r="BF17" t="s">
        <v>232</v>
      </c>
      <c r="BG17">
        <f>BG5-BG6</f>
        <v>-7.7000000000000028</v>
      </c>
      <c r="BH17">
        <f>BH5-BH6</f>
        <v>-0.5</v>
      </c>
      <c r="BJ17">
        <f t="shared" ref="BJ17:BK17" si="0">BJ5-BJ6</f>
        <v>-9.5</v>
      </c>
      <c r="BK17">
        <f t="shared" si="0"/>
        <v>-3.6000000000000014</v>
      </c>
      <c r="BL17" t="s">
        <v>238</v>
      </c>
    </row>
    <row r="18" spans="1:69">
      <c r="A18" t="s">
        <v>217</v>
      </c>
      <c r="J18" t="s">
        <v>59</v>
      </c>
      <c r="K18">
        <v>25.7</v>
      </c>
      <c r="L18">
        <v>27</v>
      </c>
      <c r="S18" t="s">
        <v>43</v>
      </c>
      <c r="T18">
        <v>23</v>
      </c>
      <c r="U18">
        <v>22.3</v>
      </c>
      <c r="V18">
        <v>28.5</v>
      </c>
      <c r="W18">
        <v>29.4</v>
      </c>
      <c r="X18" t="s">
        <v>67</v>
      </c>
      <c r="Y18">
        <v>25.5</v>
      </c>
      <c r="Z18">
        <v>28</v>
      </c>
      <c r="AR18" t="s">
        <v>60</v>
      </c>
      <c r="AS18">
        <v>27.4</v>
      </c>
      <c r="AT18">
        <v>30</v>
      </c>
      <c r="BC18" t="s">
        <v>208</v>
      </c>
      <c r="BD18">
        <f t="shared" ref="BD18:BE22" si="1">BD$5-BD7</f>
        <v>-0.5</v>
      </c>
      <c r="BE18">
        <f>BE$5-BE7</f>
        <v>1.5</v>
      </c>
      <c r="BF18" t="s">
        <v>72</v>
      </c>
      <c r="BG18">
        <f>BG5-BG7</f>
        <v>-12.100000000000001</v>
      </c>
      <c r="BH18">
        <f>BH5-BH7</f>
        <v>-11.5</v>
      </c>
      <c r="BJ18">
        <f t="shared" ref="BJ18" si="2">BJ5-BJ7</f>
        <v>-11.5</v>
      </c>
      <c r="BK18">
        <f>BK5-BK7</f>
        <v>31</v>
      </c>
      <c r="BL18" t="s">
        <v>70</v>
      </c>
      <c r="BM18">
        <f>BM6-BM$5</f>
        <v>4.6999999999999993</v>
      </c>
      <c r="BN18">
        <f>BN6-BN$5</f>
        <v>-3</v>
      </c>
      <c r="BO18" t="s">
        <v>207</v>
      </c>
      <c r="BP18">
        <f>BP6-BP$5</f>
        <v>3.8000000000000007</v>
      </c>
      <c r="BQ18">
        <f>BQ6-BQ$5</f>
        <v>-3.3999999999999986</v>
      </c>
    </row>
    <row r="19" spans="1:69">
      <c r="J19" t="s">
        <v>60</v>
      </c>
      <c r="K19">
        <v>25.1</v>
      </c>
      <c r="L19">
        <v>26.6</v>
      </c>
      <c r="S19" t="s">
        <v>49</v>
      </c>
      <c r="V19">
        <v>30</v>
      </c>
      <c r="W19">
        <v>31</v>
      </c>
      <c r="X19" t="s">
        <v>68</v>
      </c>
      <c r="Y19">
        <v>27.7</v>
      </c>
      <c r="Z19">
        <v>30</v>
      </c>
      <c r="AN19" t="s">
        <v>207</v>
      </c>
      <c r="AO19">
        <f>AO8-AO$7</f>
        <v>-2</v>
      </c>
      <c r="AP19">
        <f>AP8-AP$7</f>
        <v>-1.6000000000000014</v>
      </c>
      <c r="BC19" t="s">
        <v>209</v>
      </c>
      <c r="BD19">
        <f t="shared" si="1"/>
        <v>-0.69999999999999929</v>
      </c>
      <c r="BE19">
        <f t="shared" si="1"/>
        <v>1.3000000000000007</v>
      </c>
      <c r="BL19" t="s">
        <v>234</v>
      </c>
      <c r="BM19">
        <f t="shared" ref="BM19:BN19" si="3">BM7-BM$5</f>
        <v>6.1999999999999993</v>
      </c>
      <c r="BN19">
        <f t="shared" si="3"/>
        <v>1</v>
      </c>
      <c r="BO19" t="s">
        <v>209</v>
      </c>
      <c r="BP19">
        <f t="shared" ref="BP19:BQ19" si="4">BP7-BP$5</f>
        <v>4.8000000000000007</v>
      </c>
      <c r="BQ19">
        <f t="shared" si="4"/>
        <v>-2.3999999999999986</v>
      </c>
    </row>
    <row r="20" spans="1:69">
      <c r="C20" t="s">
        <v>207</v>
      </c>
      <c r="D20">
        <f>D$8-D9</f>
        <v>-0.60000000000000142</v>
      </c>
      <c r="E20">
        <f>E$8-E9</f>
        <v>0.39999999999999858</v>
      </c>
      <c r="F20">
        <f t="shared" ref="F20" si="5">F$8-F9</f>
        <v>0</v>
      </c>
      <c r="G20">
        <f>G$8-G9</f>
        <v>0.69999999999999929</v>
      </c>
      <c r="H20">
        <f>H$8-H9</f>
        <v>7</v>
      </c>
      <c r="S20" t="s">
        <v>44</v>
      </c>
      <c r="T20">
        <v>29</v>
      </c>
      <c r="U20">
        <v>28.9</v>
      </c>
      <c r="V20">
        <v>31</v>
      </c>
      <c r="W20">
        <v>30.3</v>
      </c>
      <c r="AN20" t="s">
        <v>208</v>
      </c>
      <c r="AO20">
        <f t="shared" ref="AO20:AP20" si="6">AO9-AO$7</f>
        <v>-0.60000000000000142</v>
      </c>
      <c r="AP20">
        <f t="shared" si="6"/>
        <v>-0.5</v>
      </c>
      <c r="BC20" t="s">
        <v>210</v>
      </c>
      <c r="BD20">
        <f t="shared" si="1"/>
        <v>-1.0999999999999979</v>
      </c>
      <c r="BE20">
        <f>BE$5-BE9</f>
        <v>0.80000000000000071</v>
      </c>
      <c r="BL20" t="s">
        <v>71</v>
      </c>
      <c r="BM20">
        <f t="shared" ref="BM20" si="7">BM8-BM$5</f>
        <v>5.6999999999999993</v>
      </c>
      <c r="BN20">
        <f>BN8-BN$5</f>
        <v>-5</v>
      </c>
      <c r="BO20" t="s">
        <v>231</v>
      </c>
      <c r="BP20">
        <f t="shared" ref="BP20:BQ20" si="8">BP8-BP$5</f>
        <v>4.1000000000000014</v>
      </c>
      <c r="BQ20">
        <f t="shared" si="8"/>
        <v>-3.3999999999999986</v>
      </c>
    </row>
    <row r="21" spans="1:69">
      <c r="C21" t="s">
        <v>208</v>
      </c>
      <c r="D21">
        <f t="shared" ref="D21:E21" si="9">D$8-D10</f>
        <v>-1.4000000000000021</v>
      </c>
      <c r="E21">
        <f t="shared" si="9"/>
        <v>-0.10000000000000142</v>
      </c>
      <c r="F21">
        <f t="shared" ref="F21:H21" si="10">F$8-F10</f>
        <v>0</v>
      </c>
      <c r="G21">
        <f t="shared" si="10"/>
        <v>1.1999999999999993</v>
      </c>
      <c r="H21">
        <f t="shared" si="10"/>
        <v>5.6999999999999993</v>
      </c>
      <c r="S21" t="s">
        <v>45</v>
      </c>
      <c r="T21">
        <v>25.8</v>
      </c>
      <c r="U21">
        <v>25.6</v>
      </c>
      <c r="V21">
        <v>29.6</v>
      </c>
      <c r="W21">
        <v>32</v>
      </c>
      <c r="AN21" t="s">
        <v>201</v>
      </c>
      <c r="AO21">
        <f t="shared" ref="AO21:AP21" si="11">AO10-AO$7</f>
        <v>-1.3000000000000007</v>
      </c>
      <c r="AP21">
        <f t="shared" si="11"/>
        <v>-0.39999999999999858</v>
      </c>
      <c r="AR21" t="s">
        <v>204</v>
      </c>
      <c r="BC21" t="s">
        <v>211</v>
      </c>
      <c r="BD21">
        <f t="shared" si="1"/>
        <v>-0.80000000000000071</v>
      </c>
      <c r="BE21">
        <f t="shared" si="1"/>
        <v>0.80000000000000071</v>
      </c>
      <c r="BL21" t="s">
        <v>39</v>
      </c>
      <c r="BM21">
        <f t="shared" ref="BM21:BN21" si="12">BM9-BM$5</f>
        <v>6.6999999999999993</v>
      </c>
      <c r="BN21">
        <f t="shared" si="12"/>
        <v>8</v>
      </c>
      <c r="BO21" t="s">
        <v>39</v>
      </c>
      <c r="BP21">
        <f t="shared" ref="BP21:BQ21" si="13">BP9-BP$5</f>
        <v>5.8000000000000007</v>
      </c>
      <c r="BQ21">
        <f t="shared" si="13"/>
        <v>3.3999999999999986</v>
      </c>
    </row>
    <row r="22" spans="1:69">
      <c r="C22" t="s">
        <v>209</v>
      </c>
      <c r="D22">
        <f t="shared" ref="D22:E22" si="14">D$8-D11</f>
        <v>-1.6000000000000014</v>
      </c>
      <c r="E22">
        <f t="shared" si="14"/>
        <v>-0.30000000000000071</v>
      </c>
      <c r="F22">
        <f t="shared" ref="F22:H22" si="15">F$8-F11</f>
        <v>0</v>
      </c>
      <c r="G22">
        <f t="shared" si="15"/>
        <v>0.69999999999999929</v>
      </c>
      <c r="H22">
        <f t="shared" si="15"/>
        <v>4.3000000000000007</v>
      </c>
      <c r="S22" t="s">
        <v>65</v>
      </c>
      <c r="T22">
        <v>29.2</v>
      </c>
      <c r="U22">
        <v>28.5</v>
      </c>
      <c r="V22">
        <v>30.3</v>
      </c>
      <c r="W22">
        <v>30.6</v>
      </c>
      <c r="Y22">
        <v>25.5</v>
      </c>
      <c r="Z22">
        <v>29</v>
      </c>
      <c r="AN22" t="s">
        <v>104</v>
      </c>
      <c r="AO22">
        <f t="shared" ref="AO22" si="16">AO11-AO$7</f>
        <v>-0.5</v>
      </c>
      <c r="AP22">
        <f>AP11-AP$7</f>
        <v>-1</v>
      </c>
      <c r="AR22" t="s">
        <v>207</v>
      </c>
      <c r="AS22">
        <f>AS8-AS$7</f>
        <v>6.1999999999999993</v>
      </c>
      <c r="AT22">
        <f>AT8-AT$7</f>
        <v>7.1000000000000014</v>
      </c>
      <c r="AV22" t="s">
        <v>70</v>
      </c>
      <c r="AW22">
        <f>AW8-AW$7</f>
        <v>6.5</v>
      </c>
      <c r="AX22">
        <f>AX8-AX$7</f>
        <v>2</v>
      </c>
      <c r="AY22" t="s">
        <v>207</v>
      </c>
      <c r="AZ22">
        <f>AZ8-AZ$7</f>
        <v>2.3999999999999986</v>
      </c>
      <c r="BA22">
        <f>BA8-BA$7</f>
        <v>-5</v>
      </c>
      <c r="BC22" t="s">
        <v>212</v>
      </c>
      <c r="BD22">
        <f t="shared" si="1"/>
        <v>-0.69999999999999929</v>
      </c>
      <c r="BE22">
        <f>BE$5-BE11</f>
        <v>1</v>
      </c>
      <c r="BL22" t="s">
        <v>214</v>
      </c>
      <c r="BM22">
        <f t="shared" ref="BM22:BN22" si="17">BM10-BM$5</f>
        <v>4.1999999999999993</v>
      </c>
      <c r="BN22">
        <f t="shared" si="17"/>
        <v>-4.6000000000000014</v>
      </c>
      <c r="BO22" t="s">
        <v>214</v>
      </c>
      <c r="BP22">
        <f t="shared" ref="BP22:BQ22" si="18">BP10-BP$5</f>
        <v>4.5</v>
      </c>
      <c r="BQ22">
        <f t="shared" si="18"/>
        <v>-1.6999999999999993</v>
      </c>
    </row>
    <row r="23" spans="1:69">
      <c r="C23" t="s">
        <v>210</v>
      </c>
      <c r="D23">
        <f t="shared" ref="D23:E23" si="19">D$8-D12</f>
        <v>-2.1000000000000014</v>
      </c>
      <c r="E23">
        <f t="shared" si="19"/>
        <v>-0.69999999999999929</v>
      </c>
      <c r="F23">
        <f t="shared" ref="F23:H23" si="20">F$8-F12</f>
        <v>0</v>
      </c>
      <c r="G23">
        <f t="shared" si="20"/>
        <v>0.69999999999999929</v>
      </c>
      <c r="H23">
        <f t="shared" si="20"/>
        <v>3.6000000000000014</v>
      </c>
      <c r="J23" t="s">
        <v>207</v>
      </c>
      <c r="K23">
        <f>K9-K$8</f>
        <v>5.3999999999999986</v>
      </c>
      <c r="L23">
        <f>L9-L$8</f>
        <v>4.5999999999999979</v>
      </c>
      <c r="N23">
        <f t="shared" ref="N23:Q23" si="21">N9-N$8</f>
        <v>6</v>
      </c>
      <c r="O23">
        <f t="shared" si="21"/>
        <v>4.6999999999999993</v>
      </c>
      <c r="P23">
        <f t="shared" si="21"/>
        <v>3</v>
      </c>
      <c r="Q23">
        <f t="shared" si="21"/>
        <v>2.8999999999999986</v>
      </c>
      <c r="S23" t="s">
        <v>47</v>
      </c>
      <c r="T23">
        <v>23.7</v>
      </c>
      <c r="U23">
        <v>23</v>
      </c>
      <c r="V23">
        <v>29.6</v>
      </c>
      <c r="W23">
        <v>29.2</v>
      </c>
      <c r="AN23" t="s">
        <v>211</v>
      </c>
      <c r="AO23">
        <f t="shared" ref="AO23:AP23" si="22">AO12-AO$7</f>
        <v>-0.5</v>
      </c>
      <c r="AP23">
        <f t="shared" si="22"/>
        <v>-1</v>
      </c>
      <c r="AR23" t="s">
        <v>209</v>
      </c>
      <c r="AS23">
        <f t="shared" ref="AS23:AT23" si="23">AS9-AS$7</f>
        <v>6</v>
      </c>
      <c r="AT23">
        <f t="shared" si="23"/>
        <v>6.8000000000000007</v>
      </c>
      <c r="AV23" t="s">
        <v>234</v>
      </c>
      <c r="AW23">
        <f t="shared" ref="AW23" si="24">AW9-AW$7</f>
        <v>6.5</v>
      </c>
      <c r="AX23">
        <f>AX9-AX$7</f>
        <v>4</v>
      </c>
      <c r="AY23" t="s">
        <v>209</v>
      </c>
      <c r="AZ23">
        <f t="shared" ref="AZ23:BA28" si="25">AZ10-AZ$7</f>
        <v>3.5999999999999979</v>
      </c>
      <c r="BA23">
        <f t="shared" si="25"/>
        <v>-4.1999999999999993</v>
      </c>
      <c r="BC23" t="s">
        <v>213</v>
      </c>
      <c r="BD23">
        <f>BD$5-BD12</f>
        <v>-8</v>
      </c>
      <c r="BE23">
        <f>BE$5-BE12</f>
        <v>-4.8000000000000007</v>
      </c>
      <c r="BL23" t="s">
        <v>41</v>
      </c>
      <c r="BM23">
        <f t="shared" ref="BM23:BN23" si="26">BM11-BM$5</f>
        <v>3.6999999999999993</v>
      </c>
      <c r="BN23">
        <f t="shared" si="26"/>
        <v>1</v>
      </c>
      <c r="BO23" t="s">
        <v>67</v>
      </c>
      <c r="BP23">
        <f t="shared" ref="BP23:BQ23" si="27">BP11-BP$5</f>
        <v>4.6000000000000014</v>
      </c>
      <c r="BQ23">
        <f t="shared" si="27"/>
        <v>-3</v>
      </c>
    </row>
    <row r="24" spans="1:69">
      <c r="C24" t="s">
        <v>211</v>
      </c>
      <c r="D24">
        <f t="shared" ref="D24:E24" si="28">D$8-D13</f>
        <v>-1.9000000000000021</v>
      </c>
      <c r="E24">
        <f t="shared" si="28"/>
        <v>-0.30000000000000071</v>
      </c>
      <c r="F24">
        <f t="shared" ref="F24:H24" si="29">F$8-F13</f>
        <v>0</v>
      </c>
      <c r="G24">
        <f t="shared" si="29"/>
        <v>1.1999999999999993</v>
      </c>
      <c r="H24">
        <f t="shared" si="29"/>
        <v>4.3999999999999986</v>
      </c>
      <c r="J24" t="s">
        <v>209</v>
      </c>
      <c r="K24">
        <f t="shared" ref="K24:Q24" si="30">K10-K$8</f>
        <v>5</v>
      </c>
      <c r="L24">
        <f t="shared" si="30"/>
        <v>4.5</v>
      </c>
      <c r="N24">
        <f t="shared" si="30"/>
        <v>6</v>
      </c>
      <c r="O24">
        <f t="shared" si="30"/>
        <v>3.6999999999999993</v>
      </c>
      <c r="P24">
        <f t="shared" si="30"/>
        <v>4.8999999999999986</v>
      </c>
      <c r="Q24">
        <f t="shared" si="30"/>
        <v>4</v>
      </c>
      <c r="S24" t="s">
        <v>48</v>
      </c>
      <c r="T24">
        <v>29</v>
      </c>
      <c r="U24">
        <v>32</v>
      </c>
      <c r="AN24" t="s">
        <v>102</v>
      </c>
      <c r="AO24">
        <f t="shared" ref="AO24:AP24" si="31">AO13-AO$7</f>
        <v>-1</v>
      </c>
      <c r="AP24">
        <f t="shared" si="31"/>
        <v>-0.5</v>
      </c>
      <c r="AR24" t="s">
        <v>210</v>
      </c>
      <c r="AS24">
        <f t="shared" ref="AS24" si="32">AS10-AS$7</f>
        <v>6.2999999999999972</v>
      </c>
      <c r="AT24">
        <f>AT10-AT$7</f>
        <v>7.4000000000000021</v>
      </c>
      <c r="AV24" t="s">
        <v>71</v>
      </c>
      <c r="AW24">
        <f t="shared" ref="AW24:AX24" si="33">AW10-AW$7</f>
        <v>7.5</v>
      </c>
      <c r="AX24">
        <f t="shared" si="33"/>
        <v>3.3000000000000007</v>
      </c>
      <c r="AY24" t="s">
        <v>231</v>
      </c>
      <c r="AZ24">
        <f t="shared" si="25"/>
        <v>2.2999999999999972</v>
      </c>
      <c r="BA24">
        <f t="shared" si="25"/>
        <v>-5</v>
      </c>
      <c r="BC24" t="s">
        <v>214</v>
      </c>
      <c r="BL24" t="s">
        <v>66</v>
      </c>
      <c r="BM24">
        <f t="shared" ref="BM24:BN24" si="34">BM12-BM$5</f>
        <v>9.1999999999999993</v>
      </c>
      <c r="BN24">
        <f t="shared" si="34"/>
        <v>3.5</v>
      </c>
      <c r="BO24" t="s">
        <v>68</v>
      </c>
      <c r="BP24">
        <f t="shared" ref="BP24:BQ24" si="35">BP12-BP$5</f>
        <v>5.6000000000000014</v>
      </c>
      <c r="BQ24">
        <f t="shared" si="35"/>
        <v>-1.6000000000000014</v>
      </c>
    </row>
    <row r="25" spans="1:69">
      <c r="C25" t="s">
        <v>212</v>
      </c>
      <c r="D25">
        <f t="shared" ref="D25" si="36">D$8-D14</f>
        <v>-2.1000000000000014</v>
      </c>
      <c r="E25">
        <f>E$8-E14</f>
        <v>-0.80000000000000071</v>
      </c>
      <c r="F25">
        <f t="shared" ref="F25:G25" si="37">F$8-F14</f>
        <v>0</v>
      </c>
      <c r="G25">
        <f t="shared" si="37"/>
        <v>0.5</v>
      </c>
      <c r="H25">
        <f>H$8-H14</f>
        <v>7</v>
      </c>
      <c r="J25" t="s">
        <v>210</v>
      </c>
      <c r="K25">
        <f t="shared" ref="K25:L25" si="38">K11-K$8</f>
        <v>9.5</v>
      </c>
      <c r="L25">
        <f t="shared" si="38"/>
        <v>6.5999999999999979</v>
      </c>
      <c r="P25">
        <f t="shared" ref="P25:Q26" si="39">P11-P$8</f>
        <v>4.3999999999999986</v>
      </c>
      <c r="Q25">
        <f t="shared" si="39"/>
        <v>4.1999999999999993</v>
      </c>
      <c r="AN25" t="s">
        <v>103</v>
      </c>
      <c r="AO25">
        <f t="shared" ref="AO25:AP25" si="40">AO14-AO$7</f>
        <v>5.5</v>
      </c>
      <c r="AP25">
        <f t="shared" si="40"/>
        <v>12</v>
      </c>
      <c r="AR25" t="s">
        <v>211</v>
      </c>
      <c r="AS25">
        <f t="shared" ref="AS25:AT25" si="41">AS11-AS$7</f>
        <v>7.8999999999999986</v>
      </c>
      <c r="AT25">
        <f t="shared" si="41"/>
        <v>8.8000000000000007</v>
      </c>
      <c r="AV25" t="s">
        <v>39</v>
      </c>
      <c r="AW25">
        <f t="shared" ref="AW25:AX25" si="42">AW11-AW$7</f>
        <v>7.5</v>
      </c>
      <c r="AX25">
        <f t="shared" si="42"/>
        <v>5.6999999999999993</v>
      </c>
      <c r="AY25" t="s">
        <v>39</v>
      </c>
      <c r="AZ25">
        <f t="shared" si="25"/>
        <v>7.3999999999999986</v>
      </c>
      <c r="BA25">
        <f t="shared" si="25"/>
        <v>9</v>
      </c>
      <c r="BL25" t="s">
        <v>67</v>
      </c>
      <c r="BM25">
        <f t="shared" ref="BM25:BN25" si="43">BM13-BM$5</f>
        <v>5.6999999999999993</v>
      </c>
      <c r="BN25">
        <f t="shared" si="43"/>
        <v>0.5</v>
      </c>
    </row>
    <row r="26" spans="1:69">
      <c r="C26" t="s">
        <v>213</v>
      </c>
      <c r="D26">
        <f t="shared" ref="D26:E26" si="44">D$8-D15</f>
        <v>-8.1000000000000014</v>
      </c>
      <c r="E26">
        <f t="shared" si="44"/>
        <v>-6.6000000000000014</v>
      </c>
      <c r="F26">
        <f t="shared" ref="F26:H26" si="45">F$8-F15</f>
        <v>0</v>
      </c>
      <c r="G26">
        <f t="shared" si="45"/>
        <v>-9</v>
      </c>
      <c r="H26">
        <f t="shared" si="45"/>
        <v>-9</v>
      </c>
      <c r="J26" t="s">
        <v>211</v>
      </c>
      <c r="K26">
        <f t="shared" ref="K26:O26" si="46">K12-K$8</f>
        <v>12</v>
      </c>
      <c r="L26">
        <f t="shared" si="46"/>
        <v>9.8999999999999986</v>
      </c>
      <c r="N26">
        <f t="shared" si="46"/>
        <v>8.1999999999999993</v>
      </c>
      <c r="O26">
        <f t="shared" si="46"/>
        <v>4</v>
      </c>
      <c r="P26">
        <f t="shared" si="39"/>
        <v>3.8999999999999986</v>
      </c>
      <c r="Q26">
        <f t="shared" si="39"/>
        <v>3.1999999999999993</v>
      </c>
      <c r="AR26" t="s">
        <v>212</v>
      </c>
      <c r="AS26">
        <f t="shared" ref="AS26:AT26" si="47">AS12-AS$7</f>
        <v>7.3999999999999986</v>
      </c>
      <c r="AT26">
        <f t="shared" si="47"/>
        <v>8.8000000000000007</v>
      </c>
      <c r="AV26" t="s">
        <v>214</v>
      </c>
      <c r="AW26">
        <f t="shared" ref="AW26:AX26" si="48">AW12-AW$7</f>
        <v>6</v>
      </c>
      <c r="AX26">
        <f t="shared" si="48"/>
        <v>0.69999999999999929</v>
      </c>
      <c r="AY26" t="s">
        <v>214</v>
      </c>
      <c r="AZ26">
        <f t="shared" si="25"/>
        <v>4.3999999999999986</v>
      </c>
      <c r="BA26">
        <f t="shared" si="25"/>
        <v>-3.6000000000000014</v>
      </c>
      <c r="BL26" t="s">
        <v>68</v>
      </c>
      <c r="BM26">
        <f t="shared" ref="BM26:BN26" si="49">BM14-BM$5</f>
        <v>7.6999999999999993</v>
      </c>
      <c r="BN26">
        <f t="shared" si="49"/>
        <v>8</v>
      </c>
    </row>
    <row r="27" spans="1:69">
      <c r="C27" t="s">
        <v>214</v>
      </c>
      <c r="D27">
        <f t="shared" ref="D27:E27" si="50">D$8-D16</f>
        <v>-12.600000000000001</v>
      </c>
      <c r="E27">
        <f t="shared" si="50"/>
        <v>-18.3</v>
      </c>
      <c r="J27" t="s">
        <v>212</v>
      </c>
      <c r="K27">
        <f t="shared" ref="K27" si="51">K13-K$8</f>
        <v>10.8</v>
      </c>
      <c r="L27">
        <f>L13-L$8</f>
        <v>8.3999999999999986</v>
      </c>
      <c r="S27" t="s">
        <v>207</v>
      </c>
      <c r="T27">
        <f>T9-T$8</f>
        <v>2.8000000000000007</v>
      </c>
      <c r="U27">
        <f t="shared" ref="U27" si="52">U9-U8</f>
        <v>-1.1999999999999993</v>
      </c>
      <c r="V27">
        <f>V9-V$8</f>
        <v>0.19999999999999929</v>
      </c>
      <c r="W27">
        <f>W9-W$8</f>
        <v>-1.8000000000000007</v>
      </c>
      <c r="X27" t="s">
        <v>70</v>
      </c>
      <c r="Y27">
        <f>Y9-Y$8</f>
        <v>6</v>
      </c>
      <c r="Z27">
        <f>Z9-Z$8</f>
        <v>3.5</v>
      </c>
      <c r="AA27" t="s">
        <v>207</v>
      </c>
      <c r="AB27">
        <f>AB9-AB$8</f>
        <v>4.0999999999999979</v>
      </c>
      <c r="AC27">
        <f>AC9-AC$8</f>
        <v>0.19999999999999929</v>
      </c>
      <c r="AD27">
        <f t="shared" ref="AD27:AE27" si="53">AD9-AD$8</f>
        <v>4.3000000000000007</v>
      </c>
      <c r="AE27">
        <f t="shared" si="53"/>
        <v>3</v>
      </c>
      <c r="AF27" t="s">
        <v>72</v>
      </c>
      <c r="AR27" t="s">
        <v>213</v>
      </c>
      <c r="AS27">
        <f t="shared" ref="AS27:AT27" si="54">AS13-AS$7</f>
        <v>5.8999999999999986</v>
      </c>
      <c r="AT27">
        <f t="shared" si="54"/>
        <v>6.2000000000000028</v>
      </c>
      <c r="AV27" t="s">
        <v>41</v>
      </c>
      <c r="AW27">
        <f t="shared" ref="AW27:AX27" si="55">AW13-AW$7</f>
        <v>4</v>
      </c>
      <c r="AX27">
        <f t="shared" si="55"/>
        <v>2.6000000000000014</v>
      </c>
      <c r="AY27" t="s">
        <v>67</v>
      </c>
      <c r="AZ27">
        <f t="shared" si="25"/>
        <v>2.5999999999999979</v>
      </c>
      <c r="BA27">
        <f t="shared" si="25"/>
        <v>-4.5</v>
      </c>
      <c r="BC27" t="s">
        <v>207</v>
      </c>
      <c r="BE27">
        <f>BE17-BD17</f>
        <v>1.8999999999999986</v>
      </c>
      <c r="BL27" t="s">
        <v>233</v>
      </c>
      <c r="BM27">
        <f t="shared" ref="BM27:BN27" si="56">BM15-BM$5</f>
        <v>7.3000000000000007</v>
      </c>
      <c r="BN27">
        <f t="shared" si="56"/>
        <v>3</v>
      </c>
    </row>
    <row r="28" spans="1:69">
      <c r="J28" t="s">
        <v>213</v>
      </c>
      <c r="K28">
        <f t="shared" ref="K28:L28" si="57">K14-K$8</f>
        <v>7.8000000000000007</v>
      </c>
      <c r="L28">
        <f t="shared" si="57"/>
        <v>5.2999999999999972</v>
      </c>
      <c r="S28" t="s">
        <v>208</v>
      </c>
      <c r="T28">
        <f>T10-T$8</f>
        <v>3</v>
      </c>
      <c r="U28">
        <f t="shared" ref="U28:W28" si="58">U10-U$8</f>
        <v>-0.80000000000000071</v>
      </c>
      <c r="V28">
        <f t="shared" si="58"/>
        <v>2</v>
      </c>
      <c r="W28">
        <f t="shared" si="58"/>
        <v>0</v>
      </c>
      <c r="AF28" t="s">
        <v>74</v>
      </c>
      <c r="AR28" t="s">
        <v>214</v>
      </c>
      <c r="AS28">
        <f t="shared" ref="AS28:AT28" si="59">AS14-AS$7</f>
        <v>5.1999999999999993</v>
      </c>
      <c r="AT28">
        <f t="shared" si="59"/>
        <v>5.3000000000000007</v>
      </c>
      <c r="AV28" t="s">
        <v>66</v>
      </c>
      <c r="AW28">
        <f t="shared" ref="AW28:AX28" si="60">AW14-AW$7</f>
        <v>9.5</v>
      </c>
      <c r="AX28">
        <f t="shared" si="60"/>
        <v>6</v>
      </c>
      <c r="AY28" t="s">
        <v>68</v>
      </c>
      <c r="AZ28">
        <f t="shared" si="25"/>
        <v>4.0999999999999979</v>
      </c>
      <c r="BA28">
        <f t="shared" si="25"/>
        <v>-3.3999999999999986</v>
      </c>
      <c r="BC28" t="s">
        <v>208</v>
      </c>
      <c r="BE28">
        <f t="shared" ref="BE28:BE34" si="61">BE18-BD18</f>
        <v>2</v>
      </c>
    </row>
    <row r="29" spans="1:69">
      <c r="J29" t="s">
        <v>214</v>
      </c>
      <c r="K29">
        <f t="shared" ref="K29:L29" si="62">K15-K$8</f>
        <v>4.5</v>
      </c>
      <c r="L29">
        <f t="shared" si="62"/>
        <v>2.8999999999999986</v>
      </c>
      <c r="S29" t="s">
        <v>209</v>
      </c>
      <c r="T29">
        <f>T11-T$8</f>
        <v>2</v>
      </c>
      <c r="U29">
        <f>U11-U$8</f>
        <v>-0.80000000000000071</v>
      </c>
      <c r="V29">
        <f>V11-V$8</f>
        <v>5.5</v>
      </c>
      <c r="W29">
        <f>W11-W$8</f>
        <v>3.6999999999999993</v>
      </c>
      <c r="X29" t="s">
        <v>234</v>
      </c>
      <c r="Y29">
        <f t="shared" ref="Y29:Z29" si="63">Y11-Y$8</f>
        <v>6</v>
      </c>
      <c r="Z29">
        <f t="shared" si="63"/>
        <v>4.8999999999999986</v>
      </c>
      <c r="AA29" t="s">
        <v>209</v>
      </c>
      <c r="AB29">
        <f t="shared" ref="AB29:AC29" si="64">AB11-AB$8</f>
        <v>5.5999999999999979</v>
      </c>
      <c r="AC29">
        <f t="shared" si="64"/>
        <v>1.6000000000000014</v>
      </c>
      <c r="AP29">
        <f>AO19-AP19</f>
        <v>-0.39999999999999858</v>
      </c>
      <c r="AR29" t="s">
        <v>57</v>
      </c>
      <c r="AS29">
        <f t="shared" ref="AS29:AT29" si="65">AS15-AS$7</f>
        <v>6.0999999999999979</v>
      </c>
      <c r="AT29">
        <f t="shared" si="65"/>
        <v>5.7000000000000028</v>
      </c>
      <c r="AV29" t="s">
        <v>67</v>
      </c>
      <c r="AW29">
        <f t="shared" ref="AW29:AX29" si="66">AW15-AW$7</f>
        <v>7.5</v>
      </c>
      <c r="AX29">
        <f t="shared" si="66"/>
        <v>2.5</v>
      </c>
      <c r="BC29" t="s">
        <v>209</v>
      </c>
      <c r="BE29">
        <f t="shared" si="61"/>
        <v>2</v>
      </c>
    </row>
    <row r="30" spans="1:69">
      <c r="A30" t="s">
        <v>218</v>
      </c>
      <c r="C30" t="s">
        <v>207</v>
      </c>
      <c r="E30">
        <f>D20-E20</f>
        <v>-1</v>
      </c>
      <c r="F30">
        <f>E30*-1</f>
        <v>1</v>
      </c>
      <c r="H30">
        <f t="shared" ref="H30:H37" si="67">H20-G20</f>
        <v>6.3000000000000007</v>
      </c>
      <c r="J30" t="s">
        <v>57</v>
      </c>
      <c r="K30">
        <f t="shared" ref="K30:L30" si="68">K16-K$8</f>
        <v>3.6999999999999993</v>
      </c>
      <c r="L30">
        <f t="shared" si="68"/>
        <v>2.8999999999999986</v>
      </c>
      <c r="S30" t="s">
        <v>230</v>
      </c>
      <c r="V30">
        <f t="shared" ref="V30:W35" si="69">V12-V$8</f>
        <v>6</v>
      </c>
      <c r="W30">
        <f t="shared" si="69"/>
        <v>4.6999999999999993</v>
      </c>
      <c r="AA30" t="s">
        <v>231</v>
      </c>
      <c r="AB30">
        <f t="shared" ref="AB30:AE30" si="70">AB12-AB$8</f>
        <v>5.2999999999999972</v>
      </c>
      <c r="AC30">
        <f t="shared" si="70"/>
        <v>0.69999999999999929</v>
      </c>
      <c r="AD30">
        <f t="shared" si="70"/>
        <v>4.5</v>
      </c>
      <c r="AE30">
        <f t="shared" si="70"/>
        <v>5.5</v>
      </c>
      <c r="AP30">
        <f t="shared" ref="AP30:AP35" si="71">AO20-AP20</f>
        <v>-0.10000000000000142</v>
      </c>
      <c r="AR30" t="s">
        <v>58</v>
      </c>
      <c r="AS30">
        <f t="shared" ref="AS30:AT30" si="72">AS16-AS$7</f>
        <v>7.2999999999999972</v>
      </c>
      <c r="AT30">
        <f t="shared" si="72"/>
        <v>7.6000000000000014</v>
      </c>
      <c r="AV30" t="s">
        <v>68</v>
      </c>
      <c r="AW30">
        <f t="shared" ref="AW30:AX30" si="73">AW16-AW$7</f>
        <v>9.1999999999999993</v>
      </c>
      <c r="AX30">
        <f t="shared" si="73"/>
        <v>4.3000000000000007</v>
      </c>
      <c r="BC30" t="s">
        <v>210</v>
      </c>
      <c r="BE30">
        <f t="shared" si="61"/>
        <v>1.8999999999999986</v>
      </c>
      <c r="BL30" t="s">
        <v>70</v>
      </c>
      <c r="BN30">
        <f t="shared" ref="BN30:BN39" si="74">BM18-BN18</f>
        <v>7.6999999999999993</v>
      </c>
      <c r="BO30" t="s">
        <v>207</v>
      </c>
      <c r="BP30">
        <v>0</v>
      </c>
      <c r="BQ30">
        <f t="shared" ref="BQ30:BQ36" si="75">BP18-BQ18</f>
        <v>7.1999999999999993</v>
      </c>
    </row>
    <row r="31" spans="1:69">
      <c r="C31" t="s">
        <v>208</v>
      </c>
      <c r="E31">
        <f t="shared" ref="E31:E37" si="76">D21-E21</f>
        <v>-1.3000000000000007</v>
      </c>
      <c r="F31">
        <f t="shared" ref="F31:F37" si="77">E31*-1</f>
        <v>1.3000000000000007</v>
      </c>
      <c r="H31">
        <f t="shared" si="67"/>
        <v>4.5</v>
      </c>
      <c r="J31" t="s">
        <v>58</v>
      </c>
      <c r="K31">
        <f t="shared" ref="K31:L31" si="78">K17-K$8</f>
        <v>6.1999999999999993</v>
      </c>
      <c r="L31">
        <f t="shared" si="78"/>
        <v>5.1999999999999993</v>
      </c>
      <c r="S31" t="s">
        <v>231</v>
      </c>
      <c r="V31">
        <f t="shared" si="69"/>
        <v>7</v>
      </c>
      <c r="W31">
        <f t="shared" si="69"/>
        <v>5</v>
      </c>
      <c r="X31" t="s">
        <v>71</v>
      </c>
      <c r="Y31">
        <f t="shared" ref="Y31:Z31" si="79">Y13-Y$8</f>
        <v>7.5</v>
      </c>
      <c r="Z31">
        <f t="shared" si="79"/>
        <v>4.5</v>
      </c>
      <c r="AA31" t="s">
        <v>39</v>
      </c>
      <c r="AB31">
        <f t="shared" ref="AB31:AE31" si="80">AB13-AB$8</f>
        <v>5.5</v>
      </c>
      <c r="AC31">
        <f t="shared" si="80"/>
        <v>5.8000000000000007</v>
      </c>
      <c r="AD31">
        <f t="shared" si="80"/>
        <v>8.5</v>
      </c>
      <c r="AE31">
        <f t="shared" si="80"/>
        <v>3.5</v>
      </c>
      <c r="AP31">
        <f t="shared" si="71"/>
        <v>-0.90000000000000213</v>
      </c>
      <c r="AR31" t="s">
        <v>59</v>
      </c>
      <c r="AS31">
        <f t="shared" ref="AS31:AT31" si="81">AS17-AS$7</f>
        <v>6.8999999999999986</v>
      </c>
      <c r="AT31">
        <f t="shared" si="81"/>
        <v>8.1000000000000014</v>
      </c>
      <c r="AV31" t="s">
        <v>233</v>
      </c>
      <c r="AW31">
        <f t="shared" ref="AW31:AX31" si="82">AW17-AW$7</f>
        <v>7.1999999999999993</v>
      </c>
      <c r="AX31">
        <f t="shared" si="82"/>
        <v>6</v>
      </c>
      <c r="BC31" t="s">
        <v>211</v>
      </c>
      <c r="BE31">
        <f t="shared" si="61"/>
        <v>1.6000000000000014</v>
      </c>
      <c r="BL31" t="s">
        <v>234</v>
      </c>
      <c r="BN31">
        <f t="shared" si="74"/>
        <v>5.1999999999999993</v>
      </c>
      <c r="BO31" t="s">
        <v>209</v>
      </c>
      <c r="BP31">
        <v>0</v>
      </c>
      <c r="BQ31">
        <f t="shared" si="75"/>
        <v>7.1999999999999993</v>
      </c>
    </row>
    <row r="32" spans="1:69">
      <c r="C32" t="s">
        <v>209</v>
      </c>
      <c r="E32">
        <f t="shared" si="76"/>
        <v>-1.3000000000000007</v>
      </c>
      <c r="F32">
        <f t="shared" si="77"/>
        <v>1.3000000000000007</v>
      </c>
      <c r="H32">
        <f t="shared" si="67"/>
        <v>3.6000000000000014</v>
      </c>
      <c r="J32" t="s">
        <v>59</v>
      </c>
      <c r="K32">
        <f t="shared" ref="K32:L32" si="83">K18-K$8</f>
        <v>6.6999999999999993</v>
      </c>
      <c r="L32">
        <f t="shared" si="83"/>
        <v>5.8999999999999986</v>
      </c>
      <c r="S32" t="s">
        <v>39</v>
      </c>
      <c r="T32">
        <f t="shared" ref="T32:U35" si="84">T14-T$8</f>
        <v>6</v>
      </c>
      <c r="U32">
        <f t="shared" si="84"/>
        <v>1</v>
      </c>
      <c r="V32">
        <f t="shared" si="69"/>
        <v>4.3999999999999986</v>
      </c>
      <c r="W32">
        <f t="shared" si="69"/>
        <v>2.6999999999999993</v>
      </c>
      <c r="X32" t="s">
        <v>39</v>
      </c>
      <c r="Y32">
        <f t="shared" ref="Y32:Z32" si="85">Y14-Y$8</f>
        <v>7</v>
      </c>
      <c r="Z32">
        <f t="shared" si="85"/>
        <v>5.3000000000000007</v>
      </c>
      <c r="AA32" t="s">
        <v>214</v>
      </c>
      <c r="AB32">
        <f t="shared" ref="AB32:AE32" si="86">AB14-AB$8</f>
        <v>5.5</v>
      </c>
      <c r="AC32">
        <f t="shared" si="86"/>
        <v>3.8000000000000007</v>
      </c>
      <c r="AD32">
        <f t="shared" si="86"/>
        <v>5</v>
      </c>
      <c r="AE32">
        <f t="shared" si="86"/>
        <v>3.3999999999999986</v>
      </c>
      <c r="AP32">
        <f t="shared" si="71"/>
        <v>0.5</v>
      </c>
      <c r="AR32" t="s">
        <v>60</v>
      </c>
      <c r="AS32">
        <f t="shared" ref="AS32:AT32" si="87">AS18-AS$7</f>
        <v>6.7999999999999972</v>
      </c>
      <c r="AT32">
        <f t="shared" si="87"/>
        <v>9.1000000000000014</v>
      </c>
      <c r="BC32" t="s">
        <v>212</v>
      </c>
      <c r="BE32">
        <f t="shared" si="61"/>
        <v>1.6999999999999993</v>
      </c>
      <c r="BL32" t="s">
        <v>71</v>
      </c>
      <c r="BN32">
        <f t="shared" si="74"/>
        <v>10.7</v>
      </c>
      <c r="BO32" t="s">
        <v>231</v>
      </c>
      <c r="BP32">
        <v>0</v>
      </c>
      <c r="BQ32">
        <f t="shared" si="75"/>
        <v>7.5</v>
      </c>
    </row>
    <row r="33" spans="1:69">
      <c r="C33" t="s">
        <v>210</v>
      </c>
      <c r="E33">
        <f t="shared" si="76"/>
        <v>-1.4000000000000021</v>
      </c>
      <c r="F33">
        <f t="shared" si="77"/>
        <v>1.4000000000000021</v>
      </c>
      <c r="H33">
        <f t="shared" si="67"/>
        <v>2.9000000000000021</v>
      </c>
      <c r="J33" t="s">
        <v>60</v>
      </c>
      <c r="K33">
        <f t="shared" ref="K33:L33" si="88">K19-K$8</f>
        <v>6.1000000000000014</v>
      </c>
      <c r="L33">
        <f t="shared" si="88"/>
        <v>5.5</v>
      </c>
      <c r="S33" t="s">
        <v>40</v>
      </c>
      <c r="T33">
        <f t="shared" si="84"/>
        <v>4</v>
      </c>
      <c r="U33">
        <f t="shared" si="84"/>
        <v>0.19999999999999929</v>
      </c>
      <c r="V33">
        <f t="shared" si="69"/>
        <v>0.5</v>
      </c>
      <c r="W33">
        <f t="shared" si="69"/>
        <v>-1</v>
      </c>
      <c r="X33" t="s">
        <v>214</v>
      </c>
      <c r="Y33">
        <f t="shared" ref="Y33:Z33" si="89">Y15-Y$8</f>
        <v>6.5</v>
      </c>
      <c r="Z33">
        <f t="shared" si="89"/>
        <v>3.5</v>
      </c>
      <c r="AA33" t="s">
        <v>67</v>
      </c>
      <c r="AB33">
        <f t="shared" ref="AB33:AE33" si="90">AB15-AB$8</f>
        <v>5.5</v>
      </c>
      <c r="AC33">
        <f t="shared" si="90"/>
        <v>0.89999999999999858</v>
      </c>
      <c r="AD33">
        <f t="shared" si="90"/>
        <v>6</v>
      </c>
      <c r="AE33">
        <f t="shared" si="90"/>
        <v>6.5</v>
      </c>
      <c r="AP33">
        <f t="shared" si="71"/>
        <v>0.5</v>
      </c>
      <c r="BC33" t="s">
        <v>213</v>
      </c>
      <c r="BE33">
        <f t="shared" si="61"/>
        <v>3.1999999999999993</v>
      </c>
      <c r="BL33" t="s">
        <v>39</v>
      </c>
      <c r="BN33">
        <f t="shared" si="74"/>
        <v>-1.3000000000000007</v>
      </c>
      <c r="BO33" t="s">
        <v>39</v>
      </c>
      <c r="BP33">
        <v>0</v>
      </c>
      <c r="BQ33">
        <f t="shared" si="75"/>
        <v>2.4000000000000021</v>
      </c>
    </row>
    <row r="34" spans="1:69">
      <c r="C34" t="s">
        <v>211</v>
      </c>
      <c r="E34">
        <f t="shared" si="76"/>
        <v>-1.6000000000000014</v>
      </c>
      <c r="F34">
        <f t="shared" si="77"/>
        <v>1.6000000000000014</v>
      </c>
      <c r="H34">
        <f t="shared" si="67"/>
        <v>3.1999999999999993</v>
      </c>
      <c r="S34" t="s">
        <v>41</v>
      </c>
      <c r="T34">
        <f t="shared" si="84"/>
        <v>3.5</v>
      </c>
      <c r="U34">
        <f t="shared" si="84"/>
        <v>0.19999999999999929</v>
      </c>
      <c r="V34">
        <f t="shared" si="69"/>
        <v>-0.30000000000000071</v>
      </c>
      <c r="W34">
        <f t="shared" si="69"/>
        <v>-1.8000000000000007</v>
      </c>
      <c r="X34" t="s">
        <v>41</v>
      </c>
      <c r="Y34">
        <f t="shared" ref="Y34:Z34" si="91">Y16-Y$8</f>
        <v>6</v>
      </c>
      <c r="Z34">
        <f t="shared" si="91"/>
        <v>4.6999999999999993</v>
      </c>
      <c r="AA34" t="s">
        <v>68</v>
      </c>
      <c r="AB34">
        <f t="shared" ref="AB34:AE34" si="92">AB16-AB$8</f>
        <v>6.5999999999999979</v>
      </c>
      <c r="AC34">
        <f t="shared" si="92"/>
        <v>1.8999999999999986</v>
      </c>
      <c r="AD34">
        <f t="shared" si="92"/>
        <v>5.3999999999999986</v>
      </c>
      <c r="AE34">
        <f t="shared" si="92"/>
        <v>5</v>
      </c>
      <c r="AP34">
        <f t="shared" si="71"/>
        <v>-0.5</v>
      </c>
      <c r="BC34" t="s">
        <v>214</v>
      </c>
      <c r="BE34">
        <f t="shared" si="61"/>
        <v>0</v>
      </c>
      <c r="BL34" t="s">
        <v>214</v>
      </c>
      <c r="BN34">
        <f t="shared" si="74"/>
        <v>8.8000000000000007</v>
      </c>
      <c r="BO34" t="s">
        <v>214</v>
      </c>
      <c r="BP34">
        <v>0</v>
      </c>
      <c r="BQ34">
        <f t="shared" si="75"/>
        <v>6.1999999999999993</v>
      </c>
    </row>
    <row r="35" spans="1:69">
      <c r="C35" t="s">
        <v>212</v>
      </c>
      <c r="E35">
        <f t="shared" si="76"/>
        <v>-1.3000000000000007</v>
      </c>
      <c r="F35">
        <f t="shared" si="77"/>
        <v>1.3000000000000007</v>
      </c>
      <c r="H35">
        <f t="shared" si="67"/>
        <v>6.5</v>
      </c>
      <c r="S35" t="s">
        <v>42</v>
      </c>
      <c r="T35">
        <f t="shared" si="84"/>
        <v>5.5</v>
      </c>
      <c r="U35">
        <f t="shared" si="84"/>
        <v>3.8000000000000007</v>
      </c>
      <c r="V35">
        <f t="shared" si="69"/>
        <v>7</v>
      </c>
      <c r="W35">
        <f t="shared" si="69"/>
        <v>6.4999999999999964</v>
      </c>
      <c r="X35" t="s">
        <v>66</v>
      </c>
      <c r="Y35">
        <f t="shared" ref="Y35:Z35" si="93">Y17-Y$8</f>
        <v>5.3000000000000007</v>
      </c>
      <c r="Z35">
        <f t="shared" si="93"/>
        <v>4.3000000000000007</v>
      </c>
      <c r="AA35" t="s">
        <v>98</v>
      </c>
      <c r="AP35">
        <f t="shared" si="71"/>
        <v>-6.5</v>
      </c>
      <c r="BL35" t="s">
        <v>41</v>
      </c>
      <c r="BN35">
        <f t="shared" si="74"/>
        <v>2.6999999999999993</v>
      </c>
      <c r="BO35" t="s">
        <v>67</v>
      </c>
      <c r="BP35">
        <v>0</v>
      </c>
      <c r="BQ35">
        <f t="shared" si="75"/>
        <v>7.6000000000000014</v>
      </c>
    </row>
    <row r="36" spans="1:69">
      <c r="C36" t="s">
        <v>213</v>
      </c>
      <c r="E36">
        <f t="shared" si="76"/>
        <v>-1.5</v>
      </c>
      <c r="F36">
        <f t="shared" si="77"/>
        <v>1.5</v>
      </c>
      <c r="H36">
        <f t="shared" si="67"/>
        <v>0</v>
      </c>
      <c r="S36" t="s">
        <v>43</v>
      </c>
      <c r="T36">
        <f t="shared" ref="T36:U42" si="94">T18-T$8</f>
        <v>1</v>
      </c>
      <c r="U36">
        <f t="shared" si="94"/>
        <v>-1.5</v>
      </c>
      <c r="V36">
        <f t="shared" ref="V36:W41" si="95">V18-V$8</f>
        <v>3.5</v>
      </c>
      <c r="W36">
        <f t="shared" si="95"/>
        <v>3.0999999999999979</v>
      </c>
      <c r="X36" t="s">
        <v>67</v>
      </c>
      <c r="Y36">
        <f t="shared" ref="Y36:Z36" si="96">Y18-Y$8</f>
        <v>6.5</v>
      </c>
      <c r="Z36">
        <f t="shared" si="96"/>
        <v>4.6999999999999993</v>
      </c>
      <c r="AR36" t="s">
        <v>204</v>
      </c>
      <c r="BE36" t="s">
        <v>220</v>
      </c>
      <c r="BF36" t="s">
        <v>224</v>
      </c>
      <c r="BL36" t="s">
        <v>66</v>
      </c>
      <c r="BN36">
        <f t="shared" si="74"/>
        <v>5.6999999999999993</v>
      </c>
      <c r="BO36" t="s">
        <v>68</v>
      </c>
      <c r="BP36">
        <v>0</v>
      </c>
      <c r="BQ36">
        <f t="shared" si="75"/>
        <v>7.2000000000000028</v>
      </c>
    </row>
    <row r="37" spans="1:69">
      <c r="C37" t="s">
        <v>214</v>
      </c>
      <c r="E37">
        <f t="shared" si="76"/>
        <v>5.6999999999999993</v>
      </c>
      <c r="F37">
        <f t="shared" si="77"/>
        <v>-5.6999999999999993</v>
      </c>
      <c r="H37">
        <f t="shared" si="67"/>
        <v>0</v>
      </c>
      <c r="J37" t="s">
        <v>207</v>
      </c>
      <c r="K37">
        <v>0</v>
      </c>
      <c r="L37">
        <f t="shared" ref="L37:L47" si="97">L23-K23</f>
        <v>-0.80000000000000071</v>
      </c>
      <c r="M37">
        <f>L37*-1</f>
        <v>0.80000000000000071</v>
      </c>
      <c r="N37">
        <f>N23-O23</f>
        <v>1.3000000000000007</v>
      </c>
      <c r="S37" t="s">
        <v>49</v>
      </c>
      <c r="V37">
        <f t="shared" si="95"/>
        <v>5</v>
      </c>
      <c r="W37">
        <f t="shared" si="95"/>
        <v>4.6999999999999993</v>
      </c>
      <c r="X37" t="s">
        <v>68</v>
      </c>
      <c r="Y37">
        <f t="shared" ref="Y37:Z37" si="98">Y19-Y$8</f>
        <v>8.6999999999999993</v>
      </c>
      <c r="Z37">
        <f t="shared" si="98"/>
        <v>6.6999999999999993</v>
      </c>
      <c r="AR37" t="s">
        <v>207</v>
      </c>
      <c r="AT37">
        <f>AS22-AT22</f>
        <v>-0.90000000000000213</v>
      </c>
      <c r="AV37" t="s">
        <v>70</v>
      </c>
      <c r="AW37">
        <v>0</v>
      </c>
      <c r="AX37">
        <f>AW22-AX22</f>
        <v>4.5</v>
      </c>
      <c r="AY37" t="s">
        <v>207</v>
      </c>
      <c r="AZ37">
        <v>0</v>
      </c>
      <c r="BA37">
        <f>AZ22-BA22</f>
        <v>7.3999999999999986</v>
      </c>
      <c r="BC37" t="s">
        <v>207</v>
      </c>
      <c r="BE37">
        <v>1</v>
      </c>
      <c r="BF37">
        <f>POWER(2,BE27)</f>
        <v>3.7321319661472261</v>
      </c>
      <c r="BL37" t="s">
        <v>67</v>
      </c>
      <c r="BN37">
        <f t="shared" si="74"/>
        <v>5.1999999999999993</v>
      </c>
    </row>
    <row r="38" spans="1:69">
      <c r="J38" t="s">
        <v>209</v>
      </c>
      <c r="K38">
        <v>0</v>
      </c>
      <c r="L38">
        <f t="shared" si="97"/>
        <v>-0.5</v>
      </c>
      <c r="M38">
        <f t="shared" ref="M38:M47" si="99">L38*-1</f>
        <v>0.5</v>
      </c>
      <c r="N38">
        <f t="shared" ref="N38:N40" si="100">N24-O24</f>
        <v>2.3000000000000007</v>
      </c>
      <c r="S38" t="s">
        <v>44</v>
      </c>
      <c r="T38">
        <f t="shared" si="94"/>
        <v>7</v>
      </c>
      <c r="U38">
        <f t="shared" si="94"/>
        <v>5.0999999999999979</v>
      </c>
      <c r="V38">
        <f t="shared" si="95"/>
        <v>6</v>
      </c>
      <c r="W38">
        <f t="shared" si="95"/>
        <v>4</v>
      </c>
      <c r="AO38" t="s">
        <v>205</v>
      </c>
      <c r="AP38" t="s">
        <v>206</v>
      </c>
      <c r="AR38" t="s">
        <v>209</v>
      </c>
      <c r="AT38">
        <f t="shared" ref="AT38:AT47" si="101">AS23-AT23</f>
        <v>-0.80000000000000071</v>
      </c>
      <c r="AV38" t="s">
        <v>234</v>
      </c>
      <c r="AW38">
        <v>0</v>
      </c>
      <c r="AX38">
        <f t="shared" ref="AX38:AX46" si="102">AW23-AX23</f>
        <v>2.5</v>
      </c>
      <c r="AY38" t="s">
        <v>209</v>
      </c>
      <c r="AZ38">
        <v>0</v>
      </c>
      <c r="BA38">
        <f t="shared" ref="BA38:BA43" si="103">AZ23-BA23</f>
        <v>7.7999999999999972</v>
      </c>
      <c r="BC38" t="s">
        <v>208</v>
      </c>
      <c r="BE38">
        <v>1</v>
      </c>
      <c r="BF38">
        <f t="shared" ref="BF38:BF43" si="104">POWER(2,BE28)</f>
        <v>4</v>
      </c>
      <c r="BL38" t="s">
        <v>68</v>
      </c>
      <c r="BN38">
        <f t="shared" si="74"/>
        <v>-0.30000000000000071</v>
      </c>
    </row>
    <row r="39" spans="1:69">
      <c r="A39" t="s">
        <v>219</v>
      </c>
      <c r="E39" t="s">
        <v>205</v>
      </c>
      <c r="F39" t="s">
        <v>206</v>
      </c>
      <c r="G39" t="s">
        <v>205</v>
      </c>
      <c r="H39" t="s">
        <v>206</v>
      </c>
      <c r="J39" t="s">
        <v>210</v>
      </c>
      <c r="K39">
        <v>0</v>
      </c>
      <c r="L39">
        <f t="shared" si="97"/>
        <v>-2.9000000000000021</v>
      </c>
      <c r="M39">
        <f t="shared" si="99"/>
        <v>2.9000000000000021</v>
      </c>
      <c r="S39" t="s">
        <v>45</v>
      </c>
      <c r="T39">
        <f t="shared" si="94"/>
        <v>3.8000000000000007</v>
      </c>
      <c r="U39">
        <f t="shared" si="94"/>
        <v>1.8000000000000007</v>
      </c>
      <c r="V39">
        <f t="shared" si="95"/>
        <v>4.6000000000000014</v>
      </c>
      <c r="W39">
        <f t="shared" si="95"/>
        <v>5.6999999999999993</v>
      </c>
      <c r="AN39" t="s">
        <v>207</v>
      </c>
      <c r="AO39">
        <v>1</v>
      </c>
      <c r="AP39">
        <f>POWER(2,AP29)</f>
        <v>0.75785828325519988</v>
      </c>
      <c r="AR39" t="s">
        <v>210</v>
      </c>
      <c r="AT39">
        <f t="shared" si="101"/>
        <v>-1.100000000000005</v>
      </c>
      <c r="AV39" t="s">
        <v>71</v>
      </c>
      <c r="AW39">
        <v>0</v>
      </c>
      <c r="AX39">
        <f t="shared" si="102"/>
        <v>4.1999999999999993</v>
      </c>
      <c r="AY39" t="s">
        <v>231</v>
      </c>
      <c r="AZ39">
        <v>0</v>
      </c>
      <c r="BA39">
        <f t="shared" si="103"/>
        <v>7.2999999999999972</v>
      </c>
      <c r="BC39" t="s">
        <v>209</v>
      </c>
      <c r="BE39">
        <v>1</v>
      </c>
      <c r="BF39">
        <f t="shared" si="104"/>
        <v>4</v>
      </c>
      <c r="BL39" t="s">
        <v>233</v>
      </c>
      <c r="BN39">
        <f t="shared" si="74"/>
        <v>4.3000000000000007</v>
      </c>
    </row>
    <row r="40" spans="1:69">
      <c r="C40" t="s">
        <v>207</v>
      </c>
      <c r="E40">
        <v>1</v>
      </c>
      <c r="F40">
        <f>POWER(2,F30)</f>
        <v>2</v>
      </c>
      <c r="G40">
        <v>1</v>
      </c>
      <c r="H40">
        <f>POWER(2,H30)</f>
        <v>78.793242454074687</v>
      </c>
      <c r="J40" t="s">
        <v>211</v>
      </c>
      <c r="K40">
        <v>0</v>
      </c>
      <c r="L40">
        <f t="shared" si="97"/>
        <v>-2.1000000000000014</v>
      </c>
      <c r="M40">
        <f t="shared" si="99"/>
        <v>2.1000000000000014</v>
      </c>
      <c r="N40">
        <f t="shared" si="100"/>
        <v>4.1999999999999993</v>
      </c>
      <c r="S40" t="s">
        <v>46</v>
      </c>
      <c r="T40">
        <f t="shared" si="94"/>
        <v>7.1999999999999993</v>
      </c>
      <c r="U40">
        <f t="shared" si="94"/>
        <v>4.6999999999999993</v>
      </c>
      <c r="V40">
        <f t="shared" si="95"/>
        <v>5.3000000000000007</v>
      </c>
      <c r="W40">
        <f t="shared" si="95"/>
        <v>4.3000000000000007</v>
      </c>
      <c r="X40" t="s">
        <v>233</v>
      </c>
      <c r="Y40">
        <f t="shared" ref="Y40:Z40" si="105">Y22-Y$8</f>
        <v>6.5</v>
      </c>
      <c r="Z40">
        <f t="shared" si="105"/>
        <v>5.6999999999999993</v>
      </c>
      <c r="AN40" t="s">
        <v>208</v>
      </c>
      <c r="AO40">
        <v>1</v>
      </c>
      <c r="AP40">
        <f t="shared" ref="AP40:AP45" si="106">POWER(2,AP30)</f>
        <v>0.93303299153680652</v>
      </c>
      <c r="AR40" t="s">
        <v>211</v>
      </c>
      <c r="AT40">
        <f t="shared" si="101"/>
        <v>-0.90000000000000213</v>
      </c>
      <c r="AV40" t="s">
        <v>39</v>
      </c>
      <c r="AW40">
        <v>0</v>
      </c>
      <c r="AX40">
        <f t="shared" si="102"/>
        <v>1.8000000000000007</v>
      </c>
      <c r="AY40" t="s">
        <v>39</v>
      </c>
      <c r="AZ40">
        <v>0</v>
      </c>
      <c r="BA40">
        <f t="shared" si="103"/>
        <v>-1.6000000000000014</v>
      </c>
      <c r="BC40" t="s">
        <v>210</v>
      </c>
      <c r="BE40">
        <v>1</v>
      </c>
      <c r="BF40">
        <f t="shared" si="104"/>
        <v>3.7321319661472261</v>
      </c>
    </row>
    <row r="41" spans="1:69">
      <c r="C41" t="s">
        <v>208</v>
      </c>
      <c r="E41">
        <v>1</v>
      </c>
      <c r="F41">
        <f t="shared" ref="F41:F47" si="107">POWER(2,F31)</f>
        <v>2.4622888266898335</v>
      </c>
      <c r="G41">
        <v>1</v>
      </c>
      <c r="H41">
        <f t="shared" ref="H41:H47" si="108">POWER(2,H31)</f>
        <v>22.627416997969519</v>
      </c>
      <c r="J41" t="s">
        <v>212</v>
      </c>
      <c r="K41">
        <v>0</v>
      </c>
      <c r="L41">
        <f t="shared" si="97"/>
        <v>-2.4000000000000021</v>
      </c>
      <c r="M41">
        <f t="shared" si="99"/>
        <v>2.4000000000000021</v>
      </c>
      <c r="S41" t="s">
        <v>47</v>
      </c>
      <c r="T41">
        <f t="shared" si="94"/>
        <v>1.6999999999999993</v>
      </c>
      <c r="U41">
        <f t="shared" si="94"/>
        <v>-0.80000000000000071</v>
      </c>
      <c r="V41">
        <f t="shared" si="95"/>
        <v>4.6000000000000014</v>
      </c>
      <c r="W41">
        <f t="shared" si="95"/>
        <v>2.8999999999999986</v>
      </c>
      <c r="AN41" t="s">
        <v>209</v>
      </c>
      <c r="AO41">
        <v>1</v>
      </c>
      <c r="AP41">
        <f t="shared" si="106"/>
        <v>0.53588673126814579</v>
      </c>
      <c r="AR41" t="s">
        <v>212</v>
      </c>
      <c r="AT41">
        <f t="shared" si="101"/>
        <v>-1.4000000000000021</v>
      </c>
      <c r="AV41" t="s">
        <v>214</v>
      </c>
      <c r="AW41">
        <v>0</v>
      </c>
      <c r="AX41">
        <f t="shared" si="102"/>
        <v>5.3000000000000007</v>
      </c>
      <c r="AY41" t="s">
        <v>214</v>
      </c>
      <c r="AZ41">
        <v>0</v>
      </c>
      <c r="BA41">
        <f t="shared" si="103"/>
        <v>8</v>
      </c>
      <c r="BC41" t="s">
        <v>211</v>
      </c>
      <c r="BE41">
        <v>1</v>
      </c>
      <c r="BF41">
        <f t="shared" si="104"/>
        <v>3.0314331330207991</v>
      </c>
    </row>
    <row r="42" spans="1:69">
      <c r="C42" t="s">
        <v>209</v>
      </c>
      <c r="E42">
        <v>1</v>
      </c>
      <c r="F42">
        <f t="shared" si="107"/>
        <v>2.4622888266898335</v>
      </c>
      <c r="G42">
        <v>1</v>
      </c>
      <c r="H42">
        <f t="shared" si="108"/>
        <v>12.125732532083195</v>
      </c>
      <c r="J42" t="s">
        <v>213</v>
      </c>
      <c r="K42">
        <v>0</v>
      </c>
      <c r="L42">
        <f t="shared" si="97"/>
        <v>-2.5000000000000036</v>
      </c>
      <c r="M42">
        <f t="shared" si="99"/>
        <v>2.5000000000000036</v>
      </c>
      <c r="S42" t="s">
        <v>48</v>
      </c>
      <c r="T42">
        <f t="shared" si="94"/>
        <v>7</v>
      </c>
      <c r="U42">
        <f t="shared" si="94"/>
        <v>8.1999999999999993</v>
      </c>
      <c r="AN42" t="s">
        <v>210</v>
      </c>
      <c r="AO42">
        <v>1</v>
      </c>
      <c r="AP42">
        <f t="shared" si="106"/>
        <v>1.4142135623730951</v>
      </c>
      <c r="AR42" t="s">
        <v>213</v>
      </c>
      <c r="AT42">
        <f t="shared" si="101"/>
        <v>-0.30000000000000426</v>
      </c>
      <c r="AV42" t="s">
        <v>41</v>
      </c>
      <c r="AW42">
        <v>0</v>
      </c>
      <c r="AX42">
        <f t="shared" si="102"/>
        <v>1.3999999999999986</v>
      </c>
      <c r="AY42" t="s">
        <v>67</v>
      </c>
      <c r="AZ42">
        <v>0</v>
      </c>
      <c r="BA42">
        <f t="shared" si="103"/>
        <v>7.0999999999999979</v>
      </c>
      <c r="BC42" t="s">
        <v>212</v>
      </c>
      <c r="BE42">
        <v>1</v>
      </c>
      <c r="BF42">
        <f t="shared" si="104"/>
        <v>3.2490095854249406</v>
      </c>
      <c r="BM42" t="s">
        <v>220</v>
      </c>
      <c r="BN42" t="s">
        <v>224</v>
      </c>
      <c r="BP42" t="s">
        <v>220</v>
      </c>
      <c r="BQ42" t="s">
        <v>224</v>
      </c>
    </row>
    <row r="43" spans="1:69">
      <c r="C43" t="s">
        <v>210</v>
      </c>
      <c r="E43">
        <v>1</v>
      </c>
      <c r="F43">
        <f t="shared" si="107"/>
        <v>2.6390158215457924</v>
      </c>
      <c r="G43">
        <v>1</v>
      </c>
      <c r="H43">
        <f t="shared" si="108"/>
        <v>7.4642639322944708</v>
      </c>
      <c r="J43" t="s">
        <v>214</v>
      </c>
      <c r="K43">
        <v>0</v>
      </c>
      <c r="L43">
        <f t="shared" si="97"/>
        <v>-1.6000000000000014</v>
      </c>
      <c r="M43">
        <f t="shared" si="99"/>
        <v>1.6000000000000014</v>
      </c>
      <c r="AN43" t="s">
        <v>211</v>
      </c>
      <c r="AO43">
        <v>1</v>
      </c>
      <c r="AP43">
        <f t="shared" si="106"/>
        <v>1.4142135623730951</v>
      </c>
      <c r="AR43" t="s">
        <v>214</v>
      </c>
      <c r="AT43">
        <f t="shared" si="101"/>
        <v>-0.10000000000000142</v>
      </c>
      <c r="AV43" t="s">
        <v>66</v>
      </c>
      <c r="AW43">
        <v>0</v>
      </c>
      <c r="AX43">
        <f t="shared" si="102"/>
        <v>3.5</v>
      </c>
      <c r="AY43" t="s">
        <v>68</v>
      </c>
      <c r="AZ43">
        <v>0</v>
      </c>
      <c r="BA43">
        <f t="shared" si="103"/>
        <v>7.4999999999999964</v>
      </c>
      <c r="BC43" t="s">
        <v>213</v>
      </c>
      <c r="BE43">
        <v>1</v>
      </c>
      <c r="BF43">
        <f t="shared" si="104"/>
        <v>9.1895868399762737</v>
      </c>
      <c r="BL43" t="s">
        <v>70</v>
      </c>
      <c r="BM43">
        <v>1</v>
      </c>
      <c r="BN43">
        <f>POWER(2,BN30)</f>
        <v>207.93661346719605</v>
      </c>
      <c r="BO43" t="s">
        <v>207</v>
      </c>
      <c r="BP43">
        <v>1</v>
      </c>
      <c r="BQ43">
        <f>POWER(2,BQ30)</f>
        <v>147.03338943962044</v>
      </c>
    </row>
    <row r="44" spans="1:69">
      <c r="C44" t="s">
        <v>211</v>
      </c>
      <c r="E44">
        <v>1</v>
      </c>
      <c r="F44">
        <f t="shared" si="107"/>
        <v>3.0314331330207991</v>
      </c>
      <c r="G44">
        <v>1</v>
      </c>
      <c r="H44">
        <f t="shared" si="108"/>
        <v>9.1895868399762737</v>
      </c>
      <c r="J44" t="s">
        <v>57</v>
      </c>
      <c r="K44">
        <v>0</v>
      </c>
      <c r="L44">
        <f t="shared" si="97"/>
        <v>-0.80000000000000071</v>
      </c>
      <c r="M44">
        <f t="shared" si="99"/>
        <v>0.80000000000000071</v>
      </c>
      <c r="AN44" t="s">
        <v>212</v>
      </c>
      <c r="AO44">
        <v>1</v>
      </c>
      <c r="AP44">
        <f t="shared" si="106"/>
        <v>0.70710678118654746</v>
      </c>
      <c r="AR44" t="s">
        <v>57</v>
      </c>
      <c r="AT44">
        <f t="shared" si="101"/>
        <v>0.39999999999999503</v>
      </c>
      <c r="AV44" t="s">
        <v>67</v>
      </c>
      <c r="AW44">
        <v>0</v>
      </c>
      <c r="AX44">
        <f t="shared" si="102"/>
        <v>5</v>
      </c>
      <c r="BL44" t="s">
        <v>234</v>
      </c>
      <c r="BM44">
        <v>1</v>
      </c>
      <c r="BN44">
        <f t="shared" ref="BN44:BN52" si="109">POWER(2,BN31)</f>
        <v>36.758347359905102</v>
      </c>
      <c r="BO44" t="s">
        <v>209</v>
      </c>
      <c r="BP44">
        <v>1</v>
      </c>
      <c r="BQ44">
        <f t="shared" ref="BQ44:BQ49" si="110">POWER(2,BQ31)</f>
        <v>147.03338943962044</v>
      </c>
    </row>
    <row r="45" spans="1:69">
      <c r="C45" t="s">
        <v>212</v>
      </c>
      <c r="E45">
        <v>1</v>
      </c>
      <c r="F45">
        <f t="shared" si="107"/>
        <v>2.4622888266898335</v>
      </c>
      <c r="G45">
        <v>1</v>
      </c>
      <c r="H45">
        <f>POWER(2,H35)</f>
        <v>90.509667991878061</v>
      </c>
      <c r="J45" t="s">
        <v>58</v>
      </c>
      <c r="K45">
        <v>0</v>
      </c>
      <c r="L45">
        <f t="shared" si="97"/>
        <v>-1</v>
      </c>
      <c r="M45">
        <f t="shared" si="99"/>
        <v>1</v>
      </c>
      <c r="S45" t="s">
        <v>207</v>
      </c>
      <c r="T45">
        <v>0</v>
      </c>
      <c r="U45">
        <f>U27-T27</f>
        <v>-4</v>
      </c>
      <c r="W45">
        <f>W27-V27</f>
        <v>-2</v>
      </c>
      <c r="X45" t="s">
        <v>70</v>
      </c>
      <c r="Y45">
        <v>0</v>
      </c>
      <c r="Z45">
        <f>Z27-Y27</f>
        <v>-2.5</v>
      </c>
      <c r="AA45" t="s">
        <v>207</v>
      </c>
      <c r="AB45">
        <v>0</v>
      </c>
      <c r="AC45">
        <f>AC27-AB27</f>
        <v>-3.8999999999999986</v>
      </c>
      <c r="AD45" t="s">
        <v>207</v>
      </c>
      <c r="AE45">
        <f>AE27-AD27</f>
        <v>-1.3000000000000007</v>
      </c>
      <c r="AN45" t="s">
        <v>213</v>
      </c>
      <c r="AO45">
        <v>1</v>
      </c>
      <c r="AP45">
        <f t="shared" si="106"/>
        <v>1.1048543456039808E-2</v>
      </c>
      <c r="AR45" t="s">
        <v>58</v>
      </c>
      <c r="AT45">
        <f t="shared" si="101"/>
        <v>-0.30000000000000426</v>
      </c>
      <c r="AV45" t="s">
        <v>68</v>
      </c>
      <c r="AW45">
        <v>0</v>
      </c>
      <c r="AX45">
        <f t="shared" si="102"/>
        <v>4.8999999999999986</v>
      </c>
      <c r="BL45" t="s">
        <v>71</v>
      </c>
      <c r="BM45">
        <v>1</v>
      </c>
      <c r="BN45">
        <f t="shared" si="109"/>
        <v>1663.4929077375689</v>
      </c>
      <c r="BO45" t="s">
        <v>231</v>
      </c>
      <c r="BP45">
        <v>1</v>
      </c>
      <c r="BQ45">
        <f t="shared" si="110"/>
        <v>181.01933598375612</v>
      </c>
    </row>
    <row r="46" spans="1:69">
      <c r="C46" t="s">
        <v>213</v>
      </c>
      <c r="E46">
        <v>1</v>
      </c>
      <c r="F46">
        <f t="shared" si="107"/>
        <v>2.8284271247461898</v>
      </c>
      <c r="G46">
        <v>1</v>
      </c>
      <c r="H46">
        <f t="shared" si="108"/>
        <v>1</v>
      </c>
      <c r="J46" t="s">
        <v>59</v>
      </c>
      <c r="K46">
        <v>0</v>
      </c>
      <c r="L46">
        <f t="shared" si="97"/>
        <v>-0.80000000000000071</v>
      </c>
      <c r="M46">
        <f t="shared" si="99"/>
        <v>0.80000000000000071</v>
      </c>
      <c r="S46" t="s">
        <v>208</v>
      </c>
      <c r="T46">
        <v>0</v>
      </c>
      <c r="U46">
        <f t="shared" ref="U46:U60" si="111">U28-T28</f>
        <v>-3.8000000000000007</v>
      </c>
      <c r="W46">
        <f t="shared" ref="W46:W59" si="112">W28-V28</f>
        <v>-2</v>
      </c>
      <c r="Z46">
        <f t="shared" ref="Z46:Z58" si="113">Z28-Y28</f>
        <v>0</v>
      </c>
      <c r="AC46">
        <f>AC28-AB28</f>
        <v>0</v>
      </c>
      <c r="AR46" t="s">
        <v>59</v>
      </c>
      <c r="AT46">
        <f t="shared" si="101"/>
        <v>-1.2000000000000028</v>
      </c>
      <c r="AV46" t="s">
        <v>233</v>
      </c>
      <c r="AW46">
        <v>0</v>
      </c>
      <c r="AX46">
        <f t="shared" si="102"/>
        <v>1.1999999999999993</v>
      </c>
      <c r="BL46" t="s">
        <v>39</v>
      </c>
      <c r="BM46">
        <v>1</v>
      </c>
      <c r="BN46">
        <f t="shared" si="109"/>
        <v>0.40612619817811763</v>
      </c>
      <c r="BO46" t="s">
        <v>39</v>
      </c>
      <c r="BP46">
        <v>1</v>
      </c>
      <c r="BQ46">
        <f t="shared" si="110"/>
        <v>5.2780316430915839</v>
      </c>
    </row>
    <row r="47" spans="1:69">
      <c r="C47" t="s">
        <v>214</v>
      </c>
      <c r="E47">
        <v>1</v>
      </c>
      <c r="F47">
        <f t="shared" si="107"/>
        <v>1.9236631458514335E-2</v>
      </c>
      <c r="H47">
        <f t="shared" si="108"/>
        <v>1</v>
      </c>
      <c r="J47" t="s">
        <v>60</v>
      </c>
      <c r="K47">
        <v>0</v>
      </c>
      <c r="L47">
        <f t="shared" si="97"/>
        <v>-0.60000000000000142</v>
      </c>
      <c r="M47">
        <f t="shared" si="99"/>
        <v>0.60000000000000142</v>
      </c>
      <c r="S47" t="s">
        <v>209</v>
      </c>
      <c r="T47">
        <v>0</v>
      </c>
      <c r="U47">
        <f t="shared" si="111"/>
        <v>-2.8000000000000007</v>
      </c>
      <c r="W47">
        <f t="shared" si="112"/>
        <v>-1.8000000000000007</v>
      </c>
      <c r="X47" t="s">
        <v>234</v>
      </c>
      <c r="Y47">
        <v>0</v>
      </c>
      <c r="Z47">
        <f t="shared" si="113"/>
        <v>-1.1000000000000014</v>
      </c>
      <c r="AA47" t="s">
        <v>209</v>
      </c>
      <c r="AB47">
        <v>0</v>
      </c>
      <c r="AC47">
        <f t="shared" ref="AC47:AC52" si="114">AC29-AB29</f>
        <v>-3.9999999999999964</v>
      </c>
      <c r="AR47" t="s">
        <v>60</v>
      </c>
      <c r="AT47">
        <f t="shared" si="101"/>
        <v>-2.3000000000000043</v>
      </c>
      <c r="BL47" t="s">
        <v>214</v>
      </c>
      <c r="BM47">
        <v>1</v>
      </c>
      <c r="BN47">
        <f t="shared" si="109"/>
        <v>445.72188840761549</v>
      </c>
      <c r="BO47" t="s">
        <v>214</v>
      </c>
      <c r="BP47">
        <v>1</v>
      </c>
      <c r="BQ47">
        <f t="shared" si="110"/>
        <v>73.516694719810218</v>
      </c>
    </row>
    <row r="48" spans="1:69">
      <c r="S48" t="s">
        <v>230</v>
      </c>
      <c r="T48">
        <v>0</v>
      </c>
      <c r="U48">
        <f t="shared" si="111"/>
        <v>0</v>
      </c>
      <c r="W48">
        <f t="shared" si="112"/>
        <v>-1.3000000000000007</v>
      </c>
      <c r="Z48">
        <f t="shared" si="113"/>
        <v>0</v>
      </c>
      <c r="AA48" t="s">
        <v>231</v>
      </c>
      <c r="AB48">
        <v>0</v>
      </c>
      <c r="AC48">
        <f t="shared" si="114"/>
        <v>-4.5999999999999979</v>
      </c>
      <c r="AD48" t="s">
        <v>202</v>
      </c>
      <c r="AE48">
        <f t="shared" ref="AE48:AE53" si="115">AE30-AD30</f>
        <v>1</v>
      </c>
      <c r="BL48" t="s">
        <v>41</v>
      </c>
      <c r="BM48">
        <v>1</v>
      </c>
      <c r="BN48">
        <f t="shared" si="109"/>
        <v>6.4980191708498802</v>
      </c>
      <c r="BO48" t="s">
        <v>67</v>
      </c>
      <c r="BP48">
        <v>1</v>
      </c>
      <c r="BQ48">
        <f t="shared" si="110"/>
        <v>194.01172051333108</v>
      </c>
    </row>
    <row r="49" spans="1:69">
      <c r="S49" t="s">
        <v>231</v>
      </c>
      <c r="T49">
        <v>0</v>
      </c>
      <c r="U49">
        <f t="shared" si="111"/>
        <v>0</v>
      </c>
      <c r="W49">
        <f t="shared" si="112"/>
        <v>-2</v>
      </c>
      <c r="X49" t="s">
        <v>71</v>
      </c>
      <c r="Y49">
        <v>0</v>
      </c>
      <c r="Z49">
        <f t="shared" si="113"/>
        <v>-3</v>
      </c>
      <c r="AA49" t="s">
        <v>39</v>
      </c>
      <c r="AB49">
        <v>0</v>
      </c>
      <c r="AC49">
        <f t="shared" si="114"/>
        <v>0.30000000000000071</v>
      </c>
      <c r="AD49" t="s">
        <v>39</v>
      </c>
      <c r="AE49">
        <f t="shared" si="115"/>
        <v>-5</v>
      </c>
      <c r="AW49" t="s">
        <v>237</v>
      </c>
      <c r="AX49" t="s">
        <v>64</v>
      </c>
      <c r="BL49" t="s">
        <v>66</v>
      </c>
      <c r="BM49">
        <v>1</v>
      </c>
      <c r="BN49">
        <f t="shared" si="109"/>
        <v>51.984153366799028</v>
      </c>
      <c r="BO49" t="s">
        <v>68</v>
      </c>
      <c r="BP49">
        <v>1</v>
      </c>
      <c r="BQ49">
        <f t="shared" si="110"/>
        <v>147.03338943962069</v>
      </c>
    </row>
    <row r="50" spans="1:69">
      <c r="K50" t="s">
        <v>205</v>
      </c>
      <c r="L50" t="s">
        <v>206</v>
      </c>
      <c r="S50" t="s">
        <v>39</v>
      </c>
      <c r="T50">
        <v>0</v>
      </c>
      <c r="U50">
        <f t="shared" si="111"/>
        <v>-5</v>
      </c>
      <c r="W50">
        <f t="shared" si="112"/>
        <v>-1.6999999999999993</v>
      </c>
      <c r="X50" t="s">
        <v>39</v>
      </c>
      <c r="Y50">
        <v>0</v>
      </c>
      <c r="Z50">
        <f t="shared" si="113"/>
        <v>-1.6999999999999993</v>
      </c>
      <c r="AA50" t="s">
        <v>214</v>
      </c>
      <c r="AB50">
        <v>0</v>
      </c>
      <c r="AC50">
        <f t="shared" si="114"/>
        <v>-1.6999999999999993</v>
      </c>
      <c r="AD50" t="s">
        <v>214</v>
      </c>
      <c r="AE50">
        <f t="shared" si="115"/>
        <v>-1.6000000000000014</v>
      </c>
      <c r="AR50" t="s">
        <v>207</v>
      </c>
      <c r="AT50">
        <f>POWER(2,AT37)</f>
        <v>0.53588673126814579</v>
      </c>
      <c r="AV50" t="s">
        <v>70</v>
      </c>
      <c r="AW50">
        <v>1</v>
      </c>
      <c r="AX50">
        <f>POWER(2,AX37)</f>
        <v>22.627416997969519</v>
      </c>
      <c r="AY50" t="s">
        <v>207</v>
      </c>
      <c r="AZ50">
        <v>1</v>
      </c>
      <c r="BA50">
        <f>POWER(2,BA37)</f>
        <v>168.89701257893029</v>
      </c>
      <c r="BL50" t="s">
        <v>67</v>
      </c>
      <c r="BM50">
        <v>1</v>
      </c>
      <c r="BN50">
        <f t="shared" si="109"/>
        <v>36.758347359905102</v>
      </c>
    </row>
    <row r="51" spans="1:69">
      <c r="J51" t="s">
        <v>207</v>
      </c>
      <c r="K51">
        <v>1</v>
      </c>
      <c r="L51">
        <f>POWER(2,M37)</f>
        <v>1.7411011265922491</v>
      </c>
      <c r="N51">
        <f>POWER(2,N37)</f>
        <v>2.4622888266898335</v>
      </c>
      <c r="S51" t="s">
        <v>40</v>
      </c>
      <c r="T51">
        <v>0</v>
      </c>
      <c r="U51">
        <f t="shared" si="111"/>
        <v>-3.8000000000000007</v>
      </c>
      <c r="W51">
        <f t="shared" si="112"/>
        <v>-1.5</v>
      </c>
      <c r="X51" t="s">
        <v>214</v>
      </c>
      <c r="Y51">
        <v>0</v>
      </c>
      <c r="Z51">
        <f t="shared" si="113"/>
        <v>-3</v>
      </c>
      <c r="AA51" t="s">
        <v>67</v>
      </c>
      <c r="AB51">
        <v>0</v>
      </c>
      <c r="AC51">
        <f t="shared" si="114"/>
        <v>-4.6000000000000014</v>
      </c>
      <c r="AD51" t="s">
        <v>67</v>
      </c>
      <c r="AE51">
        <f t="shared" si="115"/>
        <v>0.5</v>
      </c>
      <c r="AR51" t="s">
        <v>209</v>
      </c>
      <c r="AT51">
        <f t="shared" ref="AT51:AT60" si="116">POWER(2,AT38)</f>
        <v>0.57434917749851722</v>
      </c>
      <c r="AV51" t="s">
        <v>234</v>
      </c>
      <c r="AW51">
        <v>1</v>
      </c>
      <c r="AX51">
        <f t="shared" ref="AX51:AX59" si="117">POWER(2,AX38)</f>
        <v>5.6568542494923806</v>
      </c>
      <c r="AY51" t="s">
        <v>209</v>
      </c>
      <c r="AZ51">
        <v>1</v>
      </c>
      <c r="BA51">
        <f t="shared" ref="BA51:BA56" si="118">POWER(2,BA38)</f>
        <v>222.86094420380735</v>
      </c>
      <c r="BL51" t="s">
        <v>68</v>
      </c>
      <c r="BM51">
        <v>1</v>
      </c>
      <c r="BN51">
        <f t="shared" si="109"/>
        <v>0.81225239635623503</v>
      </c>
    </row>
    <row r="52" spans="1:69">
      <c r="A52" t="s">
        <v>226</v>
      </c>
      <c r="J52" t="s">
        <v>209</v>
      </c>
      <c r="K52">
        <v>1</v>
      </c>
      <c r="L52">
        <f t="shared" ref="L52:L61" si="119">POWER(2,M38)</f>
        <v>1.4142135623730951</v>
      </c>
      <c r="N52">
        <f t="shared" ref="N52:N54" si="120">POWER(2,N38)</f>
        <v>4.924577653379667</v>
      </c>
      <c r="S52" t="s">
        <v>41</v>
      </c>
      <c r="T52">
        <v>0</v>
      </c>
      <c r="U52">
        <f t="shared" si="111"/>
        <v>-3.3000000000000007</v>
      </c>
      <c r="W52">
        <f t="shared" si="112"/>
        <v>-1.5</v>
      </c>
      <c r="X52" t="s">
        <v>41</v>
      </c>
      <c r="Y52">
        <v>0</v>
      </c>
      <c r="Z52">
        <f t="shared" si="113"/>
        <v>-1.3000000000000007</v>
      </c>
      <c r="AA52" t="s">
        <v>68</v>
      </c>
      <c r="AB52">
        <v>0</v>
      </c>
      <c r="AC52">
        <f t="shared" si="114"/>
        <v>-4.6999999999999993</v>
      </c>
      <c r="AD52" t="s">
        <v>68</v>
      </c>
      <c r="AE52">
        <f t="shared" si="115"/>
        <v>-0.39999999999999858</v>
      </c>
      <c r="AR52" t="s">
        <v>210</v>
      </c>
      <c r="AT52">
        <f t="shared" si="116"/>
        <v>0.4665164957684021</v>
      </c>
      <c r="AV52" t="s">
        <v>71</v>
      </c>
      <c r="AW52">
        <v>1</v>
      </c>
      <c r="AX52">
        <f t="shared" si="117"/>
        <v>18.379173679952551</v>
      </c>
      <c r="AY52" t="s">
        <v>231</v>
      </c>
      <c r="AZ52">
        <v>1</v>
      </c>
      <c r="BA52">
        <f t="shared" si="118"/>
        <v>157.58648490814898</v>
      </c>
      <c r="BL52" t="s">
        <v>233</v>
      </c>
      <c r="BM52">
        <v>1</v>
      </c>
      <c r="BN52">
        <f t="shared" si="109"/>
        <v>19.698310613518668</v>
      </c>
    </row>
    <row r="53" spans="1:69">
      <c r="J53" t="s">
        <v>210</v>
      </c>
      <c r="K53">
        <v>1</v>
      </c>
      <c r="L53">
        <f t="shared" si="119"/>
        <v>7.4642639322944708</v>
      </c>
      <c r="S53" t="s">
        <v>42</v>
      </c>
      <c r="T53">
        <v>0</v>
      </c>
      <c r="U53">
        <f t="shared" si="111"/>
        <v>-1.6999999999999993</v>
      </c>
      <c r="W53">
        <f t="shared" si="112"/>
        <v>-0.50000000000000355</v>
      </c>
      <c r="X53" t="s">
        <v>66</v>
      </c>
      <c r="Y53">
        <v>0</v>
      </c>
      <c r="Z53">
        <f t="shared" si="113"/>
        <v>-1</v>
      </c>
      <c r="AA53" t="s">
        <v>98</v>
      </c>
      <c r="AD53" t="s">
        <v>98</v>
      </c>
      <c r="AE53">
        <f t="shared" si="115"/>
        <v>0</v>
      </c>
      <c r="AR53" t="s">
        <v>211</v>
      </c>
      <c r="AT53">
        <f t="shared" si="116"/>
        <v>0.53588673126814579</v>
      </c>
      <c r="AV53" t="s">
        <v>39</v>
      </c>
      <c r="AW53">
        <v>1</v>
      </c>
      <c r="AX53">
        <f t="shared" si="117"/>
        <v>3.4822022531844978</v>
      </c>
      <c r="AY53" t="s">
        <v>39</v>
      </c>
      <c r="AZ53">
        <v>1</v>
      </c>
      <c r="BA53">
        <f t="shared" si="118"/>
        <v>0.32987697769322327</v>
      </c>
    </row>
    <row r="54" spans="1:69">
      <c r="J54" t="s">
        <v>211</v>
      </c>
      <c r="K54">
        <v>1</v>
      </c>
      <c r="L54">
        <f t="shared" si="119"/>
        <v>4.2870938501451761</v>
      </c>
      <c r="N54">
        <f t="shared" si="120"/>
        <v>18.379173679952551</v>
      </c>
      <c r="S54" t="s">
        <v>43</v>
      </c>
      <c r="T54">
        <v>0</v>
      </c>
      <c r="U54">
        <f t="shared" si="111"/>
        <v>-2.5</v>
      </c>
      <c r="W54">
        <f t="shared" si="112"/>
        <v>-0.40000000000000213</v>
      </c>
      <c r="X54" t="s">
        <v>67</v>
      </c>
      <c r="Y54">
        <v>0</v>
      </c>
      <c r="Z54">
        <f t="shared" si="113"/>
        <v>-1.8000000000000007</v>
      </c>
      <c r="AR54" t="s">
        <v>212</v>
      </c>
      <c r="AT54">
        <f t="shared" si="116"/>
        <v>0.37892914162759894</v>
      </c>
      <c r="AV54" t="s">
        <v>214</v>
      </c>
      <c r="AW54">
        <v>1</v>
      </c>
      <c r="AX54">
        <f t="shared" si="117"/>
        <v>39.396621227037336</v>
      </c>
      <c r="AY54" t="s">
        <v>214</v>
      </c>
      <c r="AZ54">
        <v>1</v>
      </c>
      <c r="BA54">
        <f t="shared" si="118"/>
        <v>256</v>
      </c>
    </row>
    <row r="55" spans="1:69">
      <c r="J55" t="s">
        <v>212</v>
      </c>
      <c r="K55">
        <v>1</v>
      </c>
      <c r="L55">
        <f t="shared" si="119"/>
        <v>5.2780316430915839</v>
      </c>
      <c r="S55" t="s">
        <v>49</v>
      </c>
      <c r="T55">
        <v>0</v>
      </c>
      <c r="U55">
        <f t="shared" si="111"/>
        <v>0</v>
      </c>
      <c r="W55">
        <f t="shared" si="112"/>
        <v>-0.30000000000000071</v>
      </c>
      <c r="X55" t="s">
        <v>68</v>
      </c>
      <c r="Y55">
        <v>0</v>
      </c>
      <c r="Z55">
        <f t="shared" si="113"/>
        <v>-2</v>
      </c>
      <c r="AR55" t="s">
        <v>213</v>
      </c>
      <c r="AT55">
        <f t="shared" si="116"/>
        <v>0.81225239635623314</v>
      </c>
      <c r="AV55" t="s">
        <v>41</v>
      </c>
      <c r="AW55">
        <v>1</v>
      </c>
      <c r="AX55">
        <f t="shared" si="117"/>
        <v>2.6390158215457857</v>
      </c>
      <c r="AY55" t="s">
        <v>67</v>
      </c>
      <c r="AZ55">
        <v>1</v>
      </c>
      <c r="BA55">
        <f t="shared" si="118"/>
        <v>137.18700320464524</v>
      </c>
    </row>
    <row r="56" spans="1:69">
      <c r="J56" t="s">
        <v>213</v>
      </c>
      <c r="K56">
        <v>1</v>
      </c>
      <c r="L56">
        <f t="shared" si="119"/>
        <v>5.6568542494923939</v>
      </c>
      <c r="S56" t="s">
        <v>44</v>
      </c>
      <c r="T56">
        <v>0</v>
      </c>
      <c r="U56">
        <f t="shared" si="111"/>
        <v>-1.9000000000000021</v>
      </c>
      <c r="W56">
        <f t="shared" si="112"/>
        <v>-2</v>
      </c>
      <c r="Z56">
        <f t="shared" si="113"/>
        <v>0</v>
      </c>
      <c r="AB56" t="s">
        <v>207</v>
      </c>
      <c r="AC56">
        <f>AC45*-1</f>
        <v>3.8999999999999986</v>
      </c>
      <c r="AD56" t="s">
        <v>207</v>
      </c>
      <c r="AE56">
        <f>AE45*-1</f>
        <v>1.3000000000000007</v>
      </c>
      <c r="AR56" t="s">
        <v>214</v>
      </c>
      <c r="AT56">
        <f t="shared" si="116"/>
        <v>0.93303299153680652</v>
      </c>
      <c r="AV56" t="s">
        <v>66</v>
      </c>
      <c r="AW56">
        <v>1</v>
      </c>
      <c r="AX56">
        <f t="shared" si="117"/>
        <v>11.313708498984759</v>
      </c>
      <c r="AY56" t="s">
        <v>68</v>
      </c>
      <c r="AZ56">
        <v>1</v>
      </c>
      <c r="BA56">
        <f t="shared" si="118"/>
        <v>181.01933598375564</v>
      </c>
    </row>
    <row r="57" spans="1:69">
      <c r="J57" t="s">
        <v>214</v>
      </c>
      <c r="K57">
        <v>1</v>
      </c>
      <c r="L57">
        <f t="shared" si="119"/>
        <v>3.0314331330207991</v>
      </c>
      <c r="S57" t="s">
        <v>45</v>
      </c>
      <c r="T57">
        <v>0</v>
      </c>
      <c r="U57">
        <f t="shared" si="111"/>
        <v>-2</v>
      </c>
      <c r="W57">
        <f t="shared" si="112"/>
        <v>1.0999999999999979</v>
      </c>
      <c r="Z57">
        <f t="shared" si="113"/>
        <v>0</v>
      </c>
      <c r="AC57">
        <f t="shared" ref="AC57:AC63" si="121">AC46*-1</f>
        <v>0</v>
      </c>
      <c r="AR57" t="s">
        <v>57</v>
      </c>
      <c r="AT57">
        <f t="shared" si="116"/>
        <v>1.3195079107728898</v>
      </c>
      <c r="AV57" t="s">
        <v>67</v>
      </c>
      <c r="AW57">
        <v>1</v>
      </c>
      <c r="AX57">
        <f t="shared" si="117"/>
        <v>32</v>
      </c>
      <c r="BM57" t="s">
        <v>220</v>
      </c>
      <c r="BN57" t="s">
        <v>224</v>
      </c>
    </row>
    <row r="58" spans="1:69">
      <c r="J58" t="s">
        <v>57</v>
      </c>
      <c r="K58">
        <v>1</v>
      </c>
      <c r="L58">
        <f t="shared" si="119"/>
        <v>1.7411011265922491</v>
      </c>
      <c r="S58" t="s">
        <v>259</v>
      </c>
      <c r="T58">
        <v>0</v>
      </c>
      <c r="U58">
        <f t="shared" si="111"/>
        <v>-2.5</v>
      </c>
      <c r="W58">
        <f t="shared" si="112"/>
        <v>-1</v>
      </c>
      <c r="X58" t="s">
        <v>233</v>
      </c>
      <c r="Y58">
        <v>0</v>
      </c>
      <c r="Z58">
        <f t="shared" si="113"/>
        <v>-0.80000000000000071</v>
      </c>
      <c r="AB58" t="s">
        <v>209</v>
      </c>
      <c r="AC58">
        <f t="shared" si="121"/>
        <v>3.9999999999999964</v>
      </c>
      <c r="AR58" t="s">
        <v>58</v>
      </c>
      <c r="AT58">
        <f t="shared" si="116"/>
        <v>0.81225239635623314</v>
      </c>
      <c r="AV58" t="s">
        <v>68</v>
      </c>
      <c r="AW58">
        <v>1</v>
      </c>
      <c r="AX58">
        <f t="shared" si="117"/>
        <v>29.857055729177809</v>
      </c>
      <c r="BL58" t="s">
        <v>207</v>
      </c>
      <c r="BM58">
        <v>1</v>
      </c>
      <c r="BN58">
        <f>AVERAGE(BN43,BQ43)</f>
        <v>177.48500145340824</v>
      </c>
    </row>
    <row r="59" spans="1:69">
      <c r="E59" t="s">
        <v>235</v>
      </c>
      <c r="F59" t="s">
        <v>236</v>
      </c>
      <c r="J59" t="s">
        <v>58</v>
      </c>
      <c r="K59">
        <v>1</v>
      </c>
      <c r="L59">
        <f t="shared" si="119"/>
        <v>2</v>
      </c>
      <c r="S59" t="s">
        <v>47</v>
      </c>
      <c r="T59">
        <v>0</v>
      </c>
      <c r="U59">
        <f t="shared" si="111"/>
        <v>-2.5</v>
      </c>
      <c r="W59">
        <f t="shared" si="112"/>
        <v>-1.7000000000000028</v>
      </c>
      <c r="AB59" t="s">
        <v>231</v>
      </c>
      <c r="AC59">
        <f t="shared" si="121"/>
        <v>4.5999999999999979</v>
      </c>
      <c r="AD59" t="s">
        <v>202</v>
      </c>
      <c r="AE59">
        <f t="shared" ref="AE59:AE64" si="122">AE48*-1</f>
        <v>-1</v>
      </c>
      <c r="AR59" t="s">
        <v>59</v>
      </c>
      <c r="AT59">
        <f t="shared" si="116"/>
        <v>0.43527528164806117</v>
      </c>
      <c r="AV59" t="s">
        <v>233</v>
      </c>
      <c r="AW59">
        <v>1</v>
      </c>
      <c r="AX59">
        <f t="shared" si="117"/>
        <v>2.2973967099940689</v>
      </c>
      <c r="BL59" t="s">
        <v>209</v>
      </c>
      <c r="BM59">
        <v>1</v>
      </c>
      <c r="BN59">
        <f>AVERAGE(BN44,BQ44)</f>
        <v>91.895868399762776</v>
      </c>
    </row>
    <row r="60" spans="1:69">
      <c r="D60" t="s">
        <v>205</v>
      </c>
      <c r="E60" t="s">
        <v>206</v>
      </c>
      <c r="J60" t="s">
        <v>59</v>
      </c>
      <c r="K60">
        <v>1</v>
      </c>
      <c r="L60">
        <f t="shared" si="119"/>
        <v>1.7411011265922491</v>
      </c>
      <c r="S60" t="s">
        <v>48</v>
      </c>
      <c r="T60">
        <v>0</v>
      </c>
      <c r="U60">
        <f t="shared" si="111"/>
        <v>1.1999999999999993</v>
      </c>
      <c r="W60">
        <f t="shared" ref="W60" si="123">W42-V42</f>
        <v>0</v>
      </c>
      <c r="AB60" t="s">
        <v>39</v>
      </c>
      <c r="AC60">
        <f t="shared" si="121"/>
        <v>-0.30000000000000071</v>
      </c>
      <c r="AD60" t="s">
        <v>39</v>
      </c>
      <c r="AE60">
        <f t="shared" si="122"/>
        <v>5</v>
      </c>
      <c r="AR60" t="s">
        <v>60</v>
      </c>
      <c r="AT60">
        <f t="shared" si="116"/>
        <v>0.20306309908905829</v>
      </c>
      <c r="BL60" t="s">
        <v>231</v>
      </c>
      <c r="BM60">
        <v>1</v>
      </c>
      <c r="BN60">
        <f>AVERAGE(BN45,BQ45)</f>
        <v>922.25612186066246</v>
      </c>
    </row>
    <row r="61" spans="1:69">
      <c r="C61" s="5" t="s">
        <v>36</v>
      </c>
      <c r="D61">
        <v>1</v>
      </c>
      <c r="E61" s="4">
        <f>AVERAGE(F40,L51,N51)</f>
        <v>2.0677966510940275</v>
      </c>
      <c r="F61">
        <f>STDEV(F40,L51,N51)</f>
        <v>0.3653425982795957</v>
      </c>
      <c r="G61">
        <f>F61/2</f>
        <v>0.18267129913979785</v>
      </c>
      <c r="J61" t="s">
        <v>60</v>
      </c>
      <c r="K61">
        <v>1</v>
      </c>
      <c r="L61">
        <f t="shared" si="119"/>
        <v>1.5157165665103995</v>
      </c>
      <c r="AB61" t="s">
        <v>214</v>
      </c>
      <c r="AC61">
        <f t="shared" si="121"/>
        <v>1.6999999999999993</v>
      </c>
      <c r="AD61" t="s">
        <v>214</v>
      </c>
      <c r="AE61">
        <f t="shared" si="122"/>
        <v>1.6000000000000014</v>
      </c>
      <c r="BL61" t="s">
        <v>39</v>
      </c>
      <c r="BM61">
        <v>1</v>
      </c>
      <c r="BN61">
        <f>AVERAGE(BN46,BQ46)</f>
        <v>2.8420789206348509</v>
      </c>
    </row>
    <row r="62" spans="1:69">
      <c r="C62" s="5" t="s">
        <v>37</v>
      </c>
      <c r="D62">
        <v>1</v>
      </c>
      <c r="E62" s="4">
        <f>AVERAGE(F42,H42,L52,N52)</f>
        <v>5.2317031436314476</v>
      </c>
      <c r="F62">
        <f>STDEV(F42,H42,L52,N52)</f>
        <v>4.8257935318969736</v>
      </c>
      <c r="G62">
        <f t="shared" ref="G62:G66" si="124">F62/2</f>
        <v>2.4128967659484868</v>
      </c>
      <c r="AB62" t="s">
        <v>67</v>
      </c>
      <c r="AC62">
        <f t="shared" si="121"/>
        <v>4.6000000000000014</v>
      </c>
      <c r="AD62" t="s">
        <v>67</v>
      </c>
      <c r="AE62">
        <f t="shared" si="122"/>
        <v>-0.5</v>
      </c>
      <c r="AN62" t="s">
        <v>207</v>
      </c>
      <c r="AP62">
        <f>AVERAGE(AT50,AP39)</f>
        <v>0.64687250726167278</v>
      </c>
      <c r="BL62" t="s">
        <v>214</v>
      </c>
      <c r="BM62">
        <v>1</v>
      </c>
      <c r="BN62">
        <f>AVERAGE(BN47,BQ47)</f>
        <v>259.61929156371286</v>
      </c>
    </row>
    <row r="63" spans="1:69">
      <c r="C63" s="5" t="s">
        <v>38</v>
      </c>
      <c r="D63">
        <v>1</v>
      </c>
      <c r="E63" s="4">
        <f>AVERAGE(F43,H43,L53)</f>
        <v>5.8558478953782442</v>
      </c>
      <c r="F63">
        <f>STDEV(F43,H43,L53)</f>
        <v>2.7858582956474836</v>
      </c>
      <c r="G63">
        <f t="shared" si="124"/>
        <v>1.3929291478237418</v>
      </c>
      <c r="U63">
        <f>U45*-1</f>
        <v>4</v>
      </c>
      <c r="V63">
        <f t="shared" ref="V63" si="125">V45*-1</f>
        <v>0</v>
      </c>
      <c r="W63">
        <f>W45*-1</f>
        <v>2</v>
      </c>
      <c r="X63" t="s">
        <v>70</v>
      </c>
      <c r="Y63">
        <f>Z45*-1</f>
        <v>2.5</v>
      </c>
      <c r="Z63">
        <f>POWER(2,Y63)</f>
        <v>5.6568542494923806</v>
      </c>
      <c r="AB63" t="s">
        <v>68</v>
      </c>
      <c r="AC63">
        <f t="shared" si="121"/>
        <v>4.6999999999999993</v>
      </c>
      <c r="AD63" t="s">
        <v>68</v>
      </c>
      <c r="AE63">
        <f t="shared" si="122"/>
        <v>0.39999999999999858</v>
      </c>
      <c r="AN63" t="s">
        <v>209</v>
      </c>
      <c r="AP63">
        <f>AVERAGE(AT51,AP41)</f>
        <v>0.55511795438333156</v>
      </c>
      <c r="BL63" t="s">
        <v>67</v>
      </c>
      <c r="BM63">
        <v>1</v>
      </c>
      <c r="BN63">
        <f>AVERAGE(BN50,BQ48)</f>
        <v>115.3850339366181</v>
      </c>
    </row>
    <row r="64" spans="1:69">
      <c r="C64" s="5" t="s">
        <v>202</v>
      </c>
      <c r="D64">
        <v>1</v>
      </c>
      <c r="E64" s="4">
        <f>AVERAGE(F44,H44,L54,N54)</f>
        <v>8.7218218757736992</v>
      </c>
      <c r="F64">
        <f>STDEV(F44,H44,L54,N54)</f>
        <v>6.9649260497714796</v>
      </c>
      <c r="G64">
        <f t="shared" si="124"/>
        <v>3.4824630248857398</v>
      </c>
      <c r="U64">
        <f>U46*-1</f>
        <v>3.8000000000000007</v>
      </c>
      <c r="V64">
        <f>V46*-1</f>
        <v>0</v>
      </c>
      <c r="W64">
        <f t="shared" ref="W64" si="126">W46*-1</f>
        <v>2</v>
      </c>
      <c r="Y64">
        <f t="shared" ref="Y64:Y76" si="127">Z46*-1</f>
        <v>0</v>
      </c>
      <c r="Z64">
        <f t="shared" ref="Z64:Z76" si="128">POWER(2,Y64)</f>
        <v>1</v>
      </c>
      <c r="AA64" t="s">
        <v>207</v>
      </c>
      <c r="AC64">
        <f>POWER(2,AC56)</f>
        <v>14.928527864588904</v>
      </c>
      <c r="AD64" t="s">
        <v>98</v>
      </c>
      <c r="AE64">
        <f t="shared" si="122"/>
        <v>0</v>
      </c>
      <c r="AN64" t="s">
        <v>210</v>
      </c>
      <c r="AP64">
        <f>AVERAGE(AT52,AP42)</f>
        <v>0.94036502907074859</v>
      </c>
      <c r="AW64" t="s">
        <v>50</v>
      </c>
      <c r="AX64" t="s">
        <v>229</v>
      </c>
      <c r="BL64" t="s">
        <v>68</v>
      </c>
      <c r="BM64">
        <v>1</v>
      </c>
      <c r="BN64">
        <v>147</v>
      </c>
    </row>
    <row r="65" spans="3:50">
      <c r="C65" s="5" t="s">
        <v>34</v>
      </c>
      <c r="D65">
        <v>1</v>
      </c>
      <c r="E65" s="4">
        <f>AVERAGE(F45,L55)</f>
        <v>3.8701602348907089</v>
      </c>
      <c r="F65">
        <f>STDEV(F45,L55)</f>
        <v>1.9910308395549858</v>
      </c>
      <c r="G65">
        <f t="shared" si="124"/>
        <v>0.99551541977749292</v>
      </c>
      <c r="S65" t="s">
        <v>243</v>
      </c>
      <c r="U65">
        <f t="shared" ref="U65:W65" si="129">U47*-1</f>
        <v>2.8000000000000007</v>
      </c>
      <c r="V65">
        <f t="shared" si="129"/>
        <v>0</v>
      </c>
      <c r="W65">
        <f t="shared" si="129"/>
        <v>1.8000000000000007</v>
      </c>
      <c r="X65" t="s">
        <v>234</v>
      </c>
      <c r="Y65">
        <f t="shared" si="127"/>
        <v>1.1000000000000014</v>
      </c>
      <c r="Z65">
        <f>POWER(2,Y65)</f>
        <v>2.1435469250725885</v>
      </c>
      <c r="AC65">
        <f t="shared" ref="AC65:AC71" si="130">POWER(2,AC57)</f>
        <v>1</v>
      </c>
      <c r="AN65" t="s">
        <v>211</v>
      </c>
      <c r="AP65">
        <f>AVERAGE(AT53,AP43)</f>
        <v>0.97505014682062052</v>
      </c>
      <c r="AV65" t="s">
        <v>207</v>
      </c>
      <c r="AW65">
        <v>1</v>
      </c>
      <c r="AX65">
        <f>AVERAGE(AX50,BA50)</f>
        <v>95.76221478844991</v>
      </c>
    </row>
    <row r="66" spans="3:50">
      <c r="C66" s="5" t="s">
        <v>35</v>
      </c>
      <c r="D66">
        <v>1</v>
      </c>
      <c r="E66" s="4">
        <f>AVERAGE(F46,H46,L56)</f>
        <v>3.1617604580795278</v>
      </c>
      <c r="F66">
        <f>STDEV(F46,H46,L56)</f>
        <v>2.3462536539315564</v>
      </c>
      <c r="G66">
        <f t="shared" si="124"/>
        <v>1.1731268269657782</v>
      </c>
      <c r="S66" t="s">
        <v>208</v>
      </c>
      <c r="U66">
        <f t="shared" ref="U66:W66" si="131">U48*-1</f>
        <v>0</v>
      </c>
      <c r="V66">
        <f t="shared" si="131"/>
        <v>0</v>
      </c>
      <c r="W66">
        <f t="shared" si="131"/>
        <v>1.3000000000000007</v>
      </c>
      <c r="Y66">
        <f t="shared" si="127"/>
        <v>0</v>
      </c>
      <c r="Z66">
        <f t="shared" si="128"/>
        <v>1</v>
      </c>
      <c r="AA66" t="s">
        <v>209</v>
      </c>
      <c r="AC66">
        <f t="shared" si="130"/>
        <v>15.999999999999956</v>
      </c>
      <c r="AD66" t="s">
        <v>207</v>
      </c>
      <c r="AE66">
        <f>POWER(2,AE56)</f>
        <v>2.4622888266898335</v>
      </c>
      <c r="AN66" t="s">
        <v>212</v>
      </c>
      <c r="AP66">
        <f>AVERAGE(AP44,AT54)</f>
        <v>0.54301796140707315</v>
      </c>
      <c r="AV66" t="s">
        <v>209</v>
      </c>
      <c r="AW66">
        <v>1</v>
      </c>
      <c r="AX66">
        <f>AVERAGE(AX51,BA51)</f>
        <v>114.25889922664986</v>
      </c>
    </row>
    <row r="67" spans="3:50">
      <c r="I67" s="5" t="s">
        <v>36</v>
      </c>
      <c r="S67" t="s">
        <v>69</v>
      </c>
      <c r="U67">
        <f t="shared" ref="U67:W67" si="132">U49*-1</f>
        <v>0</v>
      </c>
      <c r="V67">
        <f t="shared" si="132"/>
        <v>0</v>
      </c>
      <c r="W67">
        <f t="shared" si="132"/>
        <v>2</v>
      </c>
      <c r="X67" t="s">
        <v>71</v>
      </c>
      <c r="Y67">
        <f t="shared" si="127"/>
        <v>3</v>
      </c>
      <c r="Z67">
        <f t="shared" si="128"/>
        <v>8</v>
      </c>
      <c r="AA67" t="s">
        <v>231</v>
      </c>
      <c r="AC67">
        <f t="shared" si="130"/>
        <v>24.251465064166336</v>
      </c>
      <c r="AN67" t="s">
        <v>213</v>
      </c>
      <c r="AP67">
        <f>AVERAGE(AP45,AT55)</f>
        <v>0.41165046990613646</v>
      </c>
      <c r="AV67" t="s">
        <v>231</v>
      </c>
      <c r="AW67">
        <v>1</v>
      </c>
      <c r="AX67">
        <f>AVERAGE(AX52,BA52)</f>
        <v>87.982829294050759</v>
      </c>
    </row>
    <row r="68" spans="3:50">
      <c r="I68" s="5" t="s">
        <v>37</v>
      </c>
      <c r="S68" t="s">
        <v>230</v>
      </c>
      <c r="U68">
        <f t="shared" ref="U68:W68" si="133">U50*-1</f>
        <v>5</v>
      </c>
      <c r="V68">
        <f t="shared" si="133"/>
        <v>0</v>
      </c>
      <c r="W68">
        <f t="shared" si="133"/>
        <v>1.6999999999999993</v>
      </c>
      <c r="X68" t="s">
        <v>39</v>
      </c>
      <c r="Y68">
        <f t="shared" si="127"/>
        <v>1.6999999999999993</v>
      </c>
      <c r="Z68">
        <f t="shared" si="128"/>
        <v>3.2490095854249406</v>
      </c>
      <c r="AA68" t="s">
        <v>39</v>
      </c>
      <c r="AC68">
        <f t="shared" si="130"/>
        <v>0.81225239635623503</v>
      </c>
      <c r="AN68" t="s">
        <v>214</v>
      </c>
      <c r="AV68" t="s">
        <v>39</v>
      </c>
      <c r="AW68">
        <v>1</v>
      </c>
      <c r="AX68">
        <f>AVERAGE(AX53,BA53)</f>
        <v>1.9060396154388606</v>
      </c>
    </row>
    <row r="69" spans="3:50">
      <c r="I69" s="5" t="s">
        <v>33</v>
      </c>
      <c r="S69" t="s">
        <v>231</v>
      </c>
      <c r="U69">
        <f t="shared" ref="U69:W69" si="134">U51*-1</f>
        <v>3.8000000000000007</v>
      </c>
      <c r="V69">
        <f t="shared" si="134"/>
        <v>0</v>
      </c>
      <c r="W69">
        <f t="shared" si="134"/>
        <v>1.5</v>
      </c>
      <c r="X69" t="s">
        <v>214</v>
      </c>
      <c r="Y69">
        <f t="shared" si="127"/>
        <v>3</v>
      </c>
      <c r="Z69">
        <f t="shared" si="128"/>
        <v>8</v>
      </c>
      <c r="AA69" t="s">
        <v>214</v>
      </c>
      <c r="AC69">
        <f t="shared" si="130"/>
        <v>3.2490095854249406</v>
      </c>
      <c r="AD69" t="s">
        <v>202</v>
      </c>
      <c r="AE69">
        <f t="shared" ref="AE69:AE74" si="135">POWER(2,AE59)</f>
        <v>0.5</v>
      </c>
      <c r="AN69" t="s">
        <v>57</v>
      </c>
      <c r="AV69" t="s">
        <v>214</v>
      </c>
      <c r="AW69">
        <v>1</v>
      </c>
      <c r="AX69">
        <f>AVERAGE(AX54,BA54)</f>
        <v>147.69831061351866</v>
      </c>
    </row>
    <row r="70" spans="3:50">
      <c r="F70" t="s">
        <v>99</v>
      </c>
      <c r="I70" s="5" t="s">
        <v>202</v>
      </c>
      <c r="S70" t="s">
        <v>39</v>
      </c>
      <c r="U70">
        <f t="shared" ref="U70:W70" si="136">U52*-1</f>
        <v>3.3000000000000007</v>
      </c>
      <c r="V70">
        <f t="shared" si="136"/>
        <v>0</v>
      </c>
      <c r="W70">
        <f t="shared" si="136"/>
        <v>1.5</v>
      </c>
      <c r="X70" t="s">
        <v>41</v>
      </c>
      <c r="Y70">
        <f t="shared" si="127"/>
        <v>1.3000000000000007</v>
      </c>
      <c r="Z70">
        <f t="shared" si="128"/>
        <v>2.4622888266898335</v>
      </c>
      <c r="AA70" t="s">
        <v>67</v>
      </c>
      <c r="AC70">
        <f t="shared" si="130"/>
        <v>24.251465064166389</v>
      </c>
      <c r="AD70" t="s">
        <v>39</v>
      </c>
      <c r="AE70">
        <f>POWER(2,AE60)</f>
        <v>32</v>
      </c>
      <c r="AN70" t="s">
        <v>58</v>
      </c>
      <c r="AV70" t="s">
        <v>67</v>
      </c>
      <c r="AW70">
        <v>1</v>
      </c>
      <c r="AX70">
        <f>AVERAGE(AX57,BA55)</f>
        <v>84.593501602322618</v>
      </c>
    </row>
    <row r="71" spans="3:50">
      <c r="C71" t="s">
        <v>207</v>
      </c>
      <c r="D71">
        <f>AVERAGE(D20,K23,N23,P23)</f>
        <v>3.4499999999999993</v>
      </c>
      <c r="E71">
        <f>STDEV(D20,G20,K23,N23,P23)</f>
        <v>2.8705400188814654</v>
      </c>
      <c r="F71">
        <f>E71/D71</f>
        <v>0.83204058518303359</v>
      </c>
      <c r="G71">
        <f>F71</f>
        <v>0.83204058518303359</v>
      </c>
      <c r="I71" s="5" t="s">
        <v>34</v>
      </c>
      <c r="S71" t="s">
        <v>40</v>
      </c>
      <c r="U71">
        <f t="shared" ref="U71:W71" si="137">U53*-1</f>
        <v>1.6999999999999993</v>
      </c>
      <c r="V71">
        <f t="shared" si="137"/>
        <v>0</v>
      </c>
      <c r="W71">
        <f t="shared" si="137"/>
        <v>0.50000000000000355</v>
      </c>
      <c r="X71" t="s">
        <v>66</v>
      </c>
      <c r="Y71">
        <f t="shared" si="127"/>
        <v>1</v>
      </c>
      <c r="Z71">
        <f t="shared" si="128"/>
        <v>2</v>
      </c>
      <c r="AA71" t="s">
        <v>68</v>
      </c>
      <c r="AC71">
        <f t="shared" si="130"/>
        <v>25.992076683399524</v>
      </c>
      <c r="AD71" t="s">
        <v>214</v>
      </c>
      <c r="AE71">
        <f t="shared" si="135"/>
        <v>3.0314331330207991</v>
      </c>
      <c r="AN71" t="s">
        <v>59</v>
      </c>
      <c r="AV71" t="s">
        <v>68</v>
      </c>
      <c r="AW71">
        <v>1</v>
      </c>
      <c r="AX71">
        <f>AVERAGE(AX58,BA56)</f>
        <v>105.43819585646672</v>
      </c>
    </row>
    <row r="72" spans="3:50">
      <c r="C72" t="s">
        <v>201</v>
      </c>
      <c r="D72">
        <f>AVERAGE(D22,K24,G22,N24,P24)</f>
        <v>2.9999999999999991</v>
      </c>
      <c r="E72">
        <f>STDEV(D22,G22,K24,N24,P24)</f>
        <v>3.2810059433045846</v>
      </c>
      <c r="F72">
        <f t="shared" ref="F72:F76" si="138">E72/D72</f>
        <v>1.0936686477681952</v>
      </c>
      <c r="G72">
        <f t="shared" ref="G72:G76" si="139">F72</f>
        <v>1.0936686477681952</v>
      </c>
      <c r="I72" s="5" t="s">
        <v>35</v>
      </c>
      <c r="S72" t="s">
        <v>41</v>
      </c>
      <c r="U72">
        <f t="shared" ref="U72:W72" si="140">U54*-1</f>
        <v>2.5</v>
      </c>
      <c r="V72">
        <f t="shared" si="140"/>
        <v>0</v>
      </c>
      <c r="W72">
        <f t="shared" si="140"/>
        <v>0.40000000000000213</v>
      </c>
      <c r="X72" t="s">
        <v>67</v>
      </c>
      <c r="Y72">
        <f t="shared" si="127"/>
        <v>1.8000000000000007</v>
      </c>
      <c r="Z72">
        <f t="shared" si="128"/>
        <v>3.4822022531844978</v>
      </c>
      <c r="AA72" t="s">
        <v>98</v>
      </c>
      <c r="AN72" t="s">
        <v>60</v>
      </c>
    </row>
    <row r="73" spans="3:50">
      <c r="C73" t="s">
        <v>210</v>
      </c>
      <c r="D73">
        <f>AVERAGE(D23,G23,K25,P25)</f>
        <v>3.1249999999999991</v>
      </c>
      <c r="E73">
        <f>STDEV(D23,G23,K25,P25)</f>
        <v>5.0148944821069437</v>
      </c>
      <c r="F73">
        <f t="shared" si="138"/>
        <v>1.6047662342742224</v>
      </c>
      <c r="G73">
        <f t="shared" si="139"/>
        <v>1.6047662342742224</v>
      </c>
      <c r="S73" t="s">
        <v>42</v>
      </c>
      <c r="U73">
        <f t="shared" ref="U73:W73" si="141">U55*-1</f>
        <v>0</v>
      </c>
      <c r="V73">
        <f t="shared" si="141"/>
        <v>0</v>
      </c>
      <c r="W73">
        <f t="shared" si="141"/>
        <v>0.30000000000000071</v>
      </c>
      <c r="X73" t="s">
        <v>68</v>
      </c>
      <c r="Y73">
        <f t="shared" si="127"/>
        <v>2</v>
      </c>
      <c r="Z73">
        <f t="shared" si="128"/>
        <v>4</v>
      </c>
      <c r="AD73" t="s">
        <v>67</v>
      </c>
      <c r="AE73">
        <f t="shared" si="135"/>
        <v>1.3195079107728929</v>
      </c>
    </row>
    <row r="74" spans="3:50">
      <c r="C74" t="s">
        <v>211</v>
      </c>
      <c r="D74">
        <f>AVERAGE(D24,G24,K26,N26,P26)</f>
        <v>4.6799999999999988</v>
      </c>
      <c r="E74">
        <f>STDEV(D24,G24+K26,N26,P26)</f>
        <v>6.4137872327250358</v>
      </c>
      <c r="F74">
        <f t="shared" si="138"/>
        <v>1.3704673574198798</v>
      </c>
      <c r="G74">
        <f t="shared" si="139"/>
        <v>1.3704673574198798</v>
      </c>
      <c r="S74" t="s">
        <v>43</v>
      </c>
      <c r="U74">
        <f t="shared" ref="U74:W74" si="142">U56*-1</f>
        <v>1.9000000000000021</v>
      </c>
      <c r="V74">
        <f t="shared" si="142"/>
        <v>0</v>
      </c>
      <c r="W74">
        <f t="shared" si="142"/>
        <v>2</v>
      </c>
      <c r="Y74">
        <f t="shared" si="127"/>
        <v>0</v>
      </c>
      <c r="Z74">
        <f t="shared" si="128"/>
        <v>1</v>
      </c>
      <c r="AD74" t="s">
        <v>98</v>
      </c>
      <c r="AE74">
        <f t="shared" si="135"/>
        <v>1</v>
      </c>
    </row>
    <row r="75" spans="3:50" ht="14" thickBot="1">
      <c r="C75" t="s">
        <v>212</v>
      </c>
      <c r="D75">
        <f>AVERAGE(D25,G25,K27)</f>
        <v>3.0666666666666664</v>
      </c>
      <c r="E75">
        <f>STDEV(D25,G25+K27)</f>
        <v>9.4752308678997377</v>
      </c>
      <c r="F75">
        <f t="shared" si="138"/>
        <v>3.0897491960542625</v>
      </c>
      <c r="G75">
        <f t="shared" si="139"/>
        <v>3.0897491960542625</v>
      </c>
      <c r="S75" t="s">
        <v>49</v>
      </c>
      <c r="U75">
        <f t="shared" ref="U75:W75" si="143">U57*-1</f>
        <v>2</v>
      </c>
      <c r="V75">
        <f t="shared" si="143"/>
        <v>0</v>
      </c>
      <c r="W75">
        <f t="shared" si="143"/>
        <v>-1.0999999999999979</v>
      </c>
      <c r="Y75">
        <f t="shared" si="127"/>
        <v>0</v>
      </c>
      <c r="Z75">
        <f t="shared" si="128"/>
        <v>1</v>
      </c>
    </row>
    <row r="76" spans="3:50" ht="14" thickBot="1">
      <c r="C76" t="s">
        <v>213</v>
      </c>
      <c r="D76">
        <f>AVERAGE(D26,G26,K28)</f>
        <v>-3.1</v>
      </c>
      <c r="E76">
        <f>STDEV(D26,G26+L42)</f>
        <v>2.4041630560342679</v>
      </c>
      <c r="F76">
        <f t="shared" si="138"/>
        <v>-0.77553646968847356</v>
      </c>
      <c r="G76">
        <f t="shared" si="139"/>
        <v>-0.77553646968847356</v>
      </c>
      <c r="M76" t="s">
        <v>250</v>
      </c>
      <c r="N76" t="s">
        <v>252</v>
      </c>
      <c r="O76" s="1" t="s">
        <v>111</v>
      </c>
      <c r="P76" s="1" t="s">
        <v>110</v>
      </c>
      <c r="Q76" s="1" t="s">
        <v>255</v>
      </c>
      <c r="R76" s="1" t="s">
        <v>109</v>
      </c>
      <c r="S76" s="12" t="s">
        <v>112</v>
      </c>
      <c r="U76">
        <f t="shared" ref="U76:W76" si="144">U58*-1</f>
        <v>2.5</v>
      </c>
      <c r="V76">
        <f t="shared" si="144"/>
        <v>0</v>
      </c>
      <c r="W76">
        <f t="shared" si="144"/>
        <v>1</v>
      </c>
      <c r="X76" t="s">
        <v>233</v>
      </c>
      <c r="Y76">
        <f t="shared" si="127"/>
        <v>0.80000000000000071</v>
      </c>
      <c r="Z76">
        <f t="shared" si="128"/>
        <v>1.7411011265922491</v>
      </c>
    </row>
    <row r="77" spans="3:50" ht="14" thickBot="1">
      <c r="F77" t="s">
        <v>250</v>
      </c>
      <c r="G77" t="s">
        <v>252</v>
      </c>
      <c r="H77" s="1" t="s">
        <v>111</v>
      </c>
      <c r="I77" s="1" t="s">
        <v>110</v>
      </c>
      <c r="J77" s="1" t="s">
        <v>255</v>
      </c>
      <c r="K77" s="1" t="s">
        <v>109</v>
      </c>
      <c r="L77" t="s">
        <v>115</v>
      </c>
      <c r="M77">
        <f>MIN(F78:F81)</f>
        <v>1.74</v>
      </c>
      <c r="N77">
        <f>MIN(G78:G81)</f>
        <v>1.41</v>
      </c>
      <c r="O77">
        <f t="shared" ref="O77:R77" si="145">MIN(H78:H81)</f>
        <v>2.63</v>
      </c>
      <c r="P77">
        <f t="shared" si="145"/>
        <v>3.01</v>
      </c>
      <c r="Q77">
        <f t="shared" si="145"/>
        <v>2.46</v>
      </c>
      <c r="R77">
        <f t="shared" si="145"/>
        <v>1</v>
      </c>
      <c r="S77" t="s">
        <v>45</v>
      </c>
      <c r="U77">
        <f t="shared" ref="U77:W77" si="146">U59*-1</f>
        <v>2.5</v>
      </c>
      <c r="V77">
        <f t="shared" si="146"/>
        <v>0</v>
      </c>
      <c r="W77">
        <f t="shared" si="146"/>
        <v>1.7000000000000028</v>
      </c>
    </row>
    <row r="78" spans="3:50">
      <c r="D78" t="s">
        <v>205</v>
      </c>
      <c r="E78" t="s">
        <v>206</v>
      </c>
      <c r="F78">
        <v>2</v>
      </c>
      <c r="G78">
        <v>2.46</v>
      </c>
      <c r="H78">
        <v>2.63</v>
      </c>
      <c r="I78">
        <v>3.01</v>
      </c>
      <c r="J78">
        <v>2.46</v>
      </c>
      <c r="K78">
        <v>2.82</v>
      </c>
      <c r="L78" t="s">
        <v>116</v>
      </c>
      <c r="M78">
        <f>QUARTILE(F78:F81,1)</f>
        <v>1.87</v>
      </c>
      <c r="N78">
        <f>QUARTILE(G78:G81,1)</f>
        <v>2.1974999999999998</v>
      </c>
      <c r="O78">
        <f t="shared" ref="O78:R78" si="147">QUARTILE(H78:H81,1)</f>
        <v>5.0449999999999999</v>
      </c>
      <c r="P78">
        <f t="shared" si="147"/>
        <v>3.9625000000000004</v>
      </c>
      <c r="Q78">
        <f t="shared" si="147"/>
        <v>3.1624999999999996</v>
      </c>
      <c r="R78">
        <f t="shared" si="147"/>
        <v>1.91</v>
      </c>
      <c r="S78" t="s">
        <v>258</v>
      </c>
      <c r="U78">
        <f t="shared" ref="U78:W78" si="148">U60*-1</f>
        <v>-1.1999999999999993</v>
      </c>
      <c r="V78">
        <f t="shared" si="148"/>
        <v>0</v>
      </c>
      <c r="W78">
        <f t="shared" si="148"/>
        <v>0</v>
      </c>
    </row>
    <row r="79" spans="3:50">
      <c r="C79" t="s">
        <v>214</v>
      </c>
      <c r="D79">
        <v>1</v>
      </c>
      <c r="E79">
        <v>3.03</v>
      </c>
      <c r="F79">
        <v>1.74</v>
      </c>
      <c r="G79">
        <v>12.12</v>
      </c>
      <c r="H79">
        <v>7.46</v>
      </c>
      <c r="I79">
        <v>9.1</v>
      </c>
      <c r="J79">
        <v>5.27</v>
      </c>
      <c r="K79">
        <v>1</v>
      </c>
      <c r="L79" t="s">
        <v>249</v>
      </c>
      <c r="M79">
        <f>MEDIAN(F78:F81)</f>
        <v>2</v>
      </c>
      <c r="N79">
        <f t="shared" ref="N79:R79" si="149">MEDIAN(G78:G81)</f>
        <v>3.69</v>
      </c>
      <c r="O79">
        <f t="shared" si="149"/>
        <v>7.46</v>
      </c>
      <c r="P79">
        <f t="shared" si="149"/>
        <v>6.6899999999999995</v>
      </c>
      <c r="Q79">
        <f t="shared" si="149"/>
        <v>3.8649999999999998</v>
      </c>
      <c r="R79">
        <f t="shared" si="149"/>
        <v>2.82</v>
      </c>
      <c r="S79" t="s">
        <v>47</v>
      </c>
    </row>
    <row r="80" spans="3:50">
      <c r="C80" t="s">
        <v>57</v>
      </c>
      <c r="D80">
        <v>1</v>
      </c>
      <c r="E80">
        <v>1.74</v>
      </c>
      <c r="F80">
        <v>2.46</v>
      </c>
      <c r="G80">
        <v>1.41</v>
      </c>
      <c r="H80">
        <v>7.46</v>
      </c>
      <c r="I80">
        <v>4.28</v>
      </c>
      <c r="K80">
        <v>5.65</v>
      </c>
      <c r="L80" t="s">
        <v>117</v>
      </c>
      <c r="M80">
        <f>QUARTILE(F78:F81,3)</f>
        <v>2.23</v>
      </c>
      <c r="N80">
        <f t="shared" ref="N80:R80" si="150">QUARTILE(G78:G81,3)</f>
        <v>6.72</v>
      </c>
      <c r="O80">
        <f t="shared" si="150"/>
        <v>7.46</v>
      </c>
      <c r="P80">
        <f t="shared" si="150"/>
        <v>11.4175</v>
      </c>
      <c r="Q80">
        <f t="shared" si="150"/>
        <v>4.5674999999999999</v>
      </c>
      <c r="R80">
        <f t="shared" si="150"/>
        <v>4.2350000000000003</v>
      </c>
      <c r="S80" t="s">
        <v>48</v>
      </c>
    </row>
    <row r="81" spans="3:26">
      <c r="C81" t="s">
        <v>58</v>
      </c>
      <c r="D81">
        <v>1</v>
      </c>
      <c r="E81">
        <v>2</v>
      </c>
      <c r="G81">
        <v>4.92</v>
      </c>
      <c r="I81">
        <v>18.37</v>
      </c>
      <c r="L81" t="s">
        <v>118</v>
      </c>
      <c r="M81">
        <f>MAX(F78:F81)</f>
        <v>2.46</v>
      </c>
      <c r="N81">
        <f t="shared" ref="N81:R81" si="151">MAX(G78:G81)</f>
        <v>12.12</v>
      </c>
      <c r="O81">
        <f t="shared" si="151"/>
        <v>7.46</v>
      </c>
      <c r="P81">
        <f t="shared" si="151"/>
        <v>18.37</v>
      </c>
      <c r="Q81">
        <f t="shared" si="151"/>
        <v>5.27</v>
      </c>
      <c r="R81">
        <f t="shared" si="151"/>
        <v>5.65</v>
      </c>
    </row>
    <row r="82" spans="3:26">
      <c r="C82" t="s">
        <v>59</v>
      </c>
      <c r="D82">
        <v>1</v>
      </c>
      <c r="E82">
        <v>1.74</v>
      </c>
      <c r="G82" s="5"/>
      <c r="T82" t="s">
        <v>228</v>
      </c>
      <c r="U82" t="s">
        <v>229</v>
      </c>
      <c r="W82" t="s">
        <v>220</v>
      </c>
      <c r="X82" t="s">
        <v>229</v>
      </c>
    </row>
    <row r="83" spans="3:26">
      <c r="C83" t="s">
        <v>60</v>
      </c>
      <c r="D83">
        <v>1</v>
      </c>
      <c r="E83">
        <v>1.51</v>
      </c>
      <c r="G83" s="5"/>
      <c r="S83" t="s">
        <v>207</v>
      </c>
      <c r="T83">
        <f>POWER(2,AI44)</f>
        <v>1</v>
      </c>
      <c r="U83">
        <f>POWER(2,U63)</f>
        <v>16</v>
      </c>
      <c r="V83" t="s">
        <v>207</v>
      </c>
      <c r="W83">
        <f t="shared" ref="W83:X87" si="152">POWER(2,V63)</f>
        <v>1</v>
      </c>
      <c r="X83">
        <f>POWER(2,W63)</f>
        <v>4</v>
      </c>
      <c r="Z83">
        <v>14.9</v>
      </c>
    </row>
    <row r="84" spans="3:26">
      <c r="K84" t="s">
        <v>116</v>
      </c>
      <c r="L84" t="s">
        <v>119</v>
      </c>
      <c r="M84">
        <f>M78</f>
        <v>1.87</v>
      </c>
      <c r="N84">
        <f t="shared" ref="N84:R84" si="153">N78</f>
        <v>2.1974999999999998</v>
      </c>
      <c r="O84">
        <f t="shared" si="153"/>
        <v>5.0449999999999999</v>
      </c>
      <c r="P84">
        <f t="shared" si="153"/>
        <v>3.9625000000000004</v>
      </c>
      <c r="Q84">
        <f t="shared" si="153"/>
        <v>3.1624999999999996</v>
      </c>
      <c r="R84">
        <f t="shared" si="153"/>
        <v>1.91</v>
      </c>
      <c r="S84" t="s">
        <v>208</v>
      </c>
      <c r="T84">
        <f>POWER(2,AI45)</f>
        <v>1</v>
      </c>
      <c r="U84">
        <f>POWER(2,U64)</f>
        <v>13.928809012737991</v>
      </c>
      <c r="V84" t="s">
        <v>208</v>
      </c>
      <c r="W84">
        <f t="shared" si="152"/>
        <v>1</v>
      </c>
      <c r="X84">
        <f t="shared" si="152"/>
        <v>4</v>
      </c>
    </row>
    <row r="85" spans="3:26">
      <c r="K85" t="s">
        <v>199</v>
      </c>
      <c r="L85" t="s">
        <v>120</v>
      </c>
      <c r="M85">
        <f>M79-M78</f>
        <v>0.12999999999999989</v>
      </c>
      <c r="N85">
        <f t="shared" ref="N85:R85" si="154">N79-N78</f>
        <v>1.4925000000000002</v>
      </c>
      <c r="O85">
        <f t="shared" si="154"/>
        <v>2.415</v>
      </c>
      <c r="P85">
        <f t="shared" si="154"/>
        <v>2.7274999999999991</v>
      </c>
      <c r="Q85">
        <f t="shared" si="154"/>
        <v>0.70250000000000012</v>
      </c>
      <c r="R85">
        <f t="shared" si="154"/>
        <v>0.90999999999999992</v>
      </c>
      <c r="S85" t="s">
        <v>209</v>
      </c>
      <c r="T85">
        <f>POWER(2,AI46)</f>
        <v>1</v>
      </c>
      <c r="U85">
        <f>POWER(2,U65)</f>
        <v>6.9644045063689966</v>
      </c>
      <c r="V85" t="s">
        <v>209</v>
      </c>
      <c r="W85">
        <f t="shared" si="152"/>
        <v>1</v>
      </c>
      <c r="X85">
        <f>POWER(2,W65)</f>
        <v>3.4822022531844978</v>
      </c>
      <c r="Z85">
        <v>16</v>
      </c>
    </row>
    <row r="86" spans="3:26">
      <c r="K86" t="s">
        <v>200</v>
      </c>
      <c r="L86" t="s">
        <v>121</v>
      </c>
      <c r="M86">
        <f>M80-M79</f>
        <v>0.22999999999999998</v>
      </c>
      <c r="N86">
        <f t="shared" ref="N86:R86" si="155">N80-N79</f>
        <v>3.03</v>
      </c>
      <c r="O86">
        <f t="shared" si="155"/>
        <v>0</v>
      </c>
      <c r="P86">
        <f t="shared" si="155"/>
        <v>4.7275000000000009</v>
      </c>
      <c r="Q86">
        <f t="shared" si="155"/>
        <v>0.70250000000000012</v>
      </c>
      <c r="R86">
        <f t="shared" si="155"/>
        <v>1.4150000000000005</v>
      </c>
      <c r="V86" t="s">
        <v>210</v>
      </c>
      <c r="W86">
        <f t="shared" si="152"/>
        <v>1</v>
      </c>
      <c r="X86">
        <f t="shared" si="152"/>
        <v>2.4622888266898335</v>
      </c>
    </row>
    <row r="87" spans="3:26">
      <c r="S87" t="s">
        <v>39</v>
      </c>
      <c r="T87">
        <f>POWER(2,AI49)</f>
        <v>1</v>
      </c>
      <c r="U87">
        <f>POWER(2,U68)</f>
        <v>32</v>
      </c>
      <c r="V87" t="s">
        <v>231</v>
      </c>
      <c r="W87">
        <f t="shared" si="152"/>
        <v>1</v>
      </c>
      <c r="X87">
        <f t="shared" si="152"/>
        <v>4</v>
      </c>
    </row>
    <row r="88" spans="3:26">
      <c r="K88" t="s">
        <v>107</v>
      </c>
      <c r="L88" t="s">
        <v>122</v>
      </c>
      <c r="M88">
        <f>M81-M80</f>
        <v>0.22999999999999998</v>
      </c>
      <c r="N88">
        <f t="shared" ref="N88:R88" si="156">N81-N80</f>
        <v>5.3999999999999995</v>
      </c>
      <c r="O88">
        <f t="shared" si="156"/>
        <v>0</v>
      </c>
      <c r="P88">
        <f t="shared" si="156"/>
        <v>6.9525000000000006</v>
      </c>
      <c r="Q88">
        <f t="shared" si="156"/>
        <v>0.70249999999999968</v>
      </c>
      <c r="R88">
        <f t="shared" si="156"/>
        <v>1.415</v>
      </c>
      <c r="S88" t="s">
        <v>40</v>
      </c>
      <c r="T88">
        <f>POWER(2,AI50)</f>
        <v>1</v>
      </c>
      <c r="U88">
        <f>AVERAGE(U87,Z89,X89)</f>
        <v>22.416336528474982</v>
      </c>
    </row>
    <row r="89" spans="3:26">
      <c r="K89" t="s">
        <v>108</v>
      </c>
      <c r="L89" t="s">
        <v>123</v>
      </c>
      <c r="M89">
        <f>M78-M77</f>
        <v>0.13000000000000012</v>
      </c>
      <c r="N89">
        <f t="shared" ref="N89:R89" si="157">N78-N77</f>
        <v>0.78749999999999987</v>
      </c>
      <c r="O89">
        <f t="shared" si="157"/>
        <v>2.415</v>
      </c>
      <c r="P89">
        <f t="shared" si="157"/>
        <v>0.95250000000000057</v>
      </c>
      <c r="Q89">
        <f t="shared" si="157"/>
        <v>0.70249999999999968</v>
      </c>
      <c r="R89">
        <f t="shared" si="157"/>
        <v>0.90999999999999992</v>
      </c>
      <c r="S89" t="s">
        <v>41</v>
      </c>
      <c r="T89">
        <f>POWER(2,AI51)</f>
        <v>1</v>
      </c>
      <c r="U89">
        <f>POWER(2,U70)</f>
        <v>9.8491553067593323</v>
      </c>
      <c r="V89" t="s">
        <v>39</v>
      </c>
      <c r="W89">
        <f t="shared" ref="W89:X91" si="158">POWER(2,V68)</f>
        <v>1</v>
      </c>
      <c r="X89">
        <f>POWER(2,W68)</f>
        <v>3.2490095854249406</v>
      </c>
      <c r="Z89">
        <v>32</v>
      </c>
    </row>
    <row r="90" spans="3:26">
      <c r="V90" t="s">
        <v>214</v>
      </c>
      <c r="W90">
        <f t="shared" si="158"/>
        <v>1</v>
      </c>
      <c r="X90">
        <f t="shared" si="158"/>
        <v>2.8284271247461898</v>
      </c>
    </row>
    <row r="91" spans="3:26">
      <c r="S91" t="s">
        <v>42</v>
      </c>
      <c r="T91">
        <f>POWER(2,AI52)</f>
        <v>1</v>
      </c>
      <c r="U91">
        <f>POWER(2,U71)</f>
        <v>3.2490095854249406</v>
      </c>
      <c r="V91" t="s">
        <v>41</v>
      </c>
      <c r="W91">
        <f t="shared" si="158"/>
        <v>1</v>
      </c>
      <c r="X91">
        <f>POWER(2,W70)</f>
        <v>2.8284271247461898</v>
      </c>
      <c r="Z91">
        <v>2.46</v>
      </c>
    </row>
    <row r="92" spans="3:26">
      <c r="S92" t="s">
        <v>43</v>
      </c>
      <c r="T92">
        <f>POWER(2,AI53)</f>
        <v>1</v>
      </c>
      <c r="U92">
        <f>POWER(2,U72)</f>
        <v>5.6568542494923806</v>
      </c>
    </row>
    <row r="93" spans="3:26">
      <c r="V93" t="s">
        <v>42</v>
      </c>
      <c r="W93">
        <f t="shared" ref="W93:X95" si="159">POWER(2,V71)</f>
        <v>1</v>
      </c>
      <c r="X93">
        <f t="shared" si="159"/>
        <v>1.4142135623730985</v>
      </c>
    </row>
    <row r="94" spans="3:26">
      <c r="S94" t="s">
        <v>44</v>
      </c>
      <c r="T94">
        <f>POWER(2,AI55)</f>
        <v>1</v>
      </c>
      <c r="U94">
        <f>POWER(2,U74)</f>
        <v>3.7321319661472354</v>
      </c>
      <c r="V94" t="s">
        <v>43</v>
      </c>
      <c r="W94">
        <f t="shared" si="159"/>
        <v>1</v>
      </c>
      <c r="X94">
        <f t="shared" si="159"/>
        <v>1.3195079107728962</v>
      </c>
    </row>
    <row r="95" spans="3:26">
      <c r="S95" t="s">
        <v>45</v>
      </c>
      <c r="T95">
        <f>POWER(2,AI56)</f>
        <v>1</v>
      </c>
      <c r="U95">
        <f>POWER(2,U75)</f>
        <v>4</v>
      </c>
      <c r="V95" t="s">
        <v>49</v>
      </c>
      <c r="W95">
        <f t="shared" si="159"/>
        <v>1</v>
      </c>
      <c r="X95">
        <f t="shared" si="159"/>
        <v>1.231144413344917</v>
      </c>
    </row>
    <row r="96" spans="3:26">
      <c r="S96" t="s">
        <v>46</v>
      </c>
      <c r="T96">
        <f>POWER(2,AI57)</f>
        <v>1</v>
      </c>
      <c r="U96">
        <f>POWER(2,U76)</f>
        <v>5.6568542494923806</v>
      </c>
    </row>
    <row r="97" spans="19:30">
      <c r="S97" t="s">
        <v>47</v>
      </c>
      <c r="T97">
        <f>POWER(2,AI58)</f>
        <v>1</v>
      </c>
      <c r="U97">
        <f>POWER(2,U77)</f>
        <v>5.6568542494923806</v>
      </c>
      <c r="V97" t="s">
        <v>44</v>
      </c>
      <c r="W97">
        <f t="shared" ref="W97:X100" si="160">POWER(2,V74)</f>
        <v>1</v>
      </c>
      <c r="X97">
        <f t="shared" si="160"/>
        <v>4</v>
      </c>
    </row>
    <row r="98" spans="19:30">
      <c r="S98" t="s">
        <v>48</v>
      </c>
      <c r="T98">
        <f>POWER(2,AI59)</f>
        <v>1</v>
      </c>
      <c r="U98">
        <f>POWER(2,U78)</f>
        <v>0.43527528164806228</v>
      </c>
      <c r="V98" t="s">
        <v>45</v>
      </c>
      <c r="W98">
        <f t="shared" si="160"/>
        <v>1</v>
      </c>
      <c r="X98">
        <f t="shared" si="160"/>
        <v>0.46651649576840443</v>
      </c>
    </row>
    <row r="99" spans="19:30">
      <c r="V99" t="s">
        <v>46</v>
      </c>
      <c r="W99">
        <f t="shared" si="160"/>
        <v>1</v>
      </c>
      <c r="X99">
        <f t="shared" si="160"/>
        <v>2</v>
      </c>
    </row>
    <row r="100" spans="19:30">
      <c r="V100" t="s">
        <v>47</v>
      </c>
      <c r="W100">
        <f t="shared" si="160"/>
        <v>1</v>
      </c>
      <c r="X100">
        <f t="shared" si="160"/>
        <v>3.2490095854249486</v>
      </c>
      <c r="Z100">
        <v>1.7</v>
      </c>
    </row>
    <row r="102" spans="19:30">
      <c r="T102" t="s">
        <v>63</v>
      </c>
      <c r="U102" t="s">
        <v>64</v>
      </c>
      <c r="V102" t="s">
        <v>55</v>
      </c>
      <c r="Z102" t="s">
        <v>56</v>
      </c>
    </row>
    <row r="103" spans="19:30">
      <c r="S103" t="s">
        <v>242</v>
      </c>
      <c r="T103">
        <v>1</v>
      </c>
      <c r="U103" s="4">
        <f>AVERAGE(U85,X85,AC66)</f>
        <v>8.8155355865178162</v>
      </c>
      <c r="V103">
        <f>AD103/AC103</f>
        <v>0.48432210483785265</v>
      </c>
      <c r="W103">
        <f>STDEV(U85,X85,Z85)</f>
        <v>6.460946510726159</v>
      </c>
      <c r="X103" s="4">
        <f>W103/2</f>
        <v>3.2304732553630795</v>
      </c>
      <c r="Z103">
        <v>2</v>
      </c>
      <c r="AA103">
        <v>5.5</v>
      </c>
      <c r="AB103">
        <v>6</v>
      </c>
      <c r="AC103" s="4">
        <f>AVERAGE(Z103:AB103)</f>
        <v>4.5</v>
      </c>
      <c r="AD103">
        <f>STDEV(Z103:AB103)</f>
        <v>2.179449471770337</v>
      </c>
    </row>
    <row r="104" spans="19:30">
      <c r="S104" t="s">
        <v>70</v>
      </c>
      <c r="T104">
        <v>1</v>
      </c>
      <c r="U104" s="4">
        <f>AVERAGE(U83,X83,Z63,AC64)</f>
        <v>10.146345528520321</v>
      </c>
      <c r="V104">
        <f t="shared" ref="V104:V109" si="161">AD104/AC104</f>
        <v>0.96838926975559658</v>
      </c>
      <c r="W104">
        <f>STDEV(U83,X83,Z83,Z63)</f>
        <v>6.1858815956541422</v>
      </c>
      <c r="X104" s="4">
        <f t="shared" ref="X104:X109" si="162">W104/2</f>
        <v>3.0929407978270711</v>
      </c>
      <c r="Z104">
        <v>2.8</v>
      </c>
      <c r="AA104">
        <v>0.2</v>
      </c>
      <c r="AB104">
        <v>6</v>
      </c>
      <c r="AC104" s="4">
        <f t="shared" ref="AC104:AC112" si="163">AVERAGE(Z104:AB104)</f>
        <v>3</v>
      </c>
      <c r="AD104">
        <f t="shared" ref="AD104:AD112" si="164">STDEV(Z104:AB104)</f>
        <v>2.9051678092667896</v>
      </c>
    </row>
    <row r="105" spans="19:30">
      <c r="S105" t="s">
        <v>71</v>
      </c>
      <c r="T105">
        <v>1</v>
      </c>
      <c r="U105" s="4">
        <f>AVERAGE(X87,Z67,AC67)</f>
        <v>12.083821688055446</v>
      </c>
      <c r="V105">
        <f t="shared" si="161"/>
        <v>4.8765984909417075E-2</v>
      </c>
      <c r="W105">
        <f>STDEV(X87,AC67,Z67)</f>
        <v>10.725607628296002</v>
      </c>
      <c r="X105" s="4">
        <f t="shared" si="162"/>
        <v>5.362803814148001</v>
      </c>
      <c r="AA105">
        <v>7</v>
      </c>
      <c r="AB105">
        <v>7.5</v>
      </c>
      <c r="AC105" s="4">
        <f t="shared" si="163"/>
        <v>7.25</v>
      </c>
      <c r="AD105">
        <f t="shared" si="164"/>
        <v>0.35355339059327379</v>
      </c>
    </row>
    <row r="106" spans="19:30">
      <c r="S106" t="s">
        <v>221</v>
      </c>
      <c r="T106">
        <v>1</v>
      </c>
      <c r="U106" s="4">
        <f>AVERAGE(U87,X89,Z89)</f>
        <v>22.416336528474982</v>
      </c>
      <c r="V106">
        <f t="shared" si="161"/>
        <v>0.22611856980351816</v>
      </c>
      <c r="W106">
        <f>STDEV(U87,X89,Z89)</f>
        <v>16.599392055323264</v>
      </c>
      <c r="X106" s="4">
        <f t="shared" si="162"/>
        <v>8.2996960276616321</v>
      </c>
      <c r="Z106">
        <v>6</v>
      </c>
      <c r="AA106">
        <v>4.4000000000000004</v>
      </c>
      <c r="AB106">
        <v>7</v>
      </c>
      <c r="AC106" s="4">
        <f t="shared" si="163"/>
        <v>5.8</v>
      </c>
      <c r="AD106">
        <f t="shared" si="164"/>
        <v>1.3114877048604052</v>
      </c>
    </row>
    <row r="107" spans="19:30">
      <c r="S107" t="s">
        <v>222</v>
      </c>
      <c r="T107">
        <v>1</v>
      </c>
      <c r="U107" s="4">
        <f>AVERAGE(U88,X90,Z69,AC69,AE71)</f>
        <v>7.9050412743333824</v>
      </c>
      <c r="V107">
        <f t="shared" si="161"/>
        <v>0.82196096909205107</v>
      </c>
      <c r="W107">
        <f>STDEV(U88,X90,AC69,Z69,AE71)</f>
        <v>8.3932920498965942</v>
      </c>
      <c r="X107" s="4">
        <f t="shared" si="162"/>
        <v>4.1966460249482971</v>
      </c>
      <c r="Z107">
        <v>4</v>
      </c>
      <c r="AA107">
        <v>0.5</v>
      </c>
      <c r="AB107">
        <v>6.5</v>
      </c>
      <c r="AC107" s="4">
        <f t="shared" si="163"/>
        <v>3.6666666666666665</v>
      </c>
      <c r="AD107">
        <f t="shared" si="164"/>
        <v>3.0138568866708537</v>
      </c>
    </row>
    <row r="108" spans="19:30">
      <c r="S108" t="s">
        <v>223</v>
      </c>
      <c r="T108">
        <v>1</v>
      </c>
      <c r="U108" s="4">
        <f>AVERAGE(U89,X91,Z70)</f>
        <v>5.0466237527317857</v>
      </c>
      <c r="V108">
        <f t="shared" si="161"/>
        <v>1.0344377393893596</v>
      </c>
      <c r="W108">
        <f>STDEV(U89,X91,Z91)</f>
        <v>4.1638519606123507</v>
      </c>
      <c r="X108" s="4">
        <f t="shared" si="162"/>
        <v>2.0819259803061754</v>
      </c>
      <c r="Z108">
        <v>3.5</v>
      </c>
      <c r="AA108">
        <v>-0.3</v>
      </c>
      <c r="AB108">
        <v>6</v>
      </c>
      <c r="AC108" s="4">
        <f t="shared" si="163"/>
        <v>3.0666666666666664</v>
      </c>
      <c r="AD108">
        <f t="shared" si="164"/>
        <v>3.1722757341273691</v>
      </c>
    </row>
    <row r="109" spans="19:30">
      <c r="S109" t="s">
        <v>106</v>
      </c>
      <c r="T109">
        <v>1</v>
      </c>
      <c r="U109" s="4">
        <f>AVERAGE(Z72,AC70)</f>
        <v>13.866833658675443</v>
      </c>
      <c r="V109">
        <f t="shared" si="161"/>
        <v>0.11785113019775793</v>
      </c>
      <c r="W109">
        <f>STDEV(AC70,Z72)</f>
        <v>14.686086573890874</v>
      </c>
      <c r="X109" s="4">
        <f t="shared" si="162"/>
        <v>7.343043286945437</v>
      </c>
      <c r="Z109">
        <v>6.5</v>
      </c>
      <c r="AB109">
        <v>5.5</v>
      </c>
      <c r="AC109" s="4">
        <f t="shared" si="163"/>
        <v>6</v>
      </c>
      <c r="AD109">
        <f t="shared" si="164"/>
        <v>0.70710678118654757</v>
      </c>
    </row>
    <row r="110" spans="19:30">
      <c r="S110" t="s">
        <v>54</v>
      </c>
      <c r="T110">
        <v>1</v>
      </c>
      <c r="U110" s="4">
        <f>AVERAGE(U94,X97)</f>
        <v>3.8660659830736179</v>
      </c>
      <c r="V110">
        <f>AD111/AC111</f>
        <v>0.10878565864408424</v>
      </c>
      <c r="W110">
        <f>STDEV(U94,X97)</f>
        <v>0.18941130320039751</v>
      </c>
      <c r="X110" s="4">
        <f>W110/2</f>
        <v>9.4705651600198754E-2</v>
      </c>
      <c r="Z110">
        <v>8.6999999999999993</v>
      </c>
      <c r="AB110">
        <v>6.6</v>
      </c>
      <c r="AC110" s="4">
        <f t="shared" si="163"/>
        <v>7.6499999999999995</v>
      </c>
      <c r="AD110">
        <f t="shared" si="164"/>
        <v>1.4849242404917444</v>
      </c>
    </row>
    <row r="111" spans="19:30">
      <c r="S111" t="s">
        <v>233</v>
      </c>
      <c r="T111">
        <v>1</v>
      </c>
      <c r="U111" s="4">
        <f>AVERAGE(U97,X100,Z76)</f>
        <v>3.5489883205031929</v>
      </c>
      <c r="V111">
        <f>AD112/AC112</f>
        <v>0.56655439872862134</v>
      </c>
      <c r="W111">
        <f>STDEV(U97,X100,Z76)</f>
        <v>1.9750369771221727</v>
      </c>
      <c r="X111" s="4">
        <f>W111/2</f>
        <v>0.98751848856108637</v>
      </c>
      <c r="Z111">
        <v>7</v>
      </c>
      <c r="AA111">
        <v>6</v>
      </c>
      <c r="AC111" s="4">
        <f t="shared" si="163"/>
        <v>6.5</v>
      </c>
      <c r="AD111">
        <f t="shared" si="164"/>
        <v>0.70710678118654757</v>
      </c>
    </row>
    <row r="112" spans="19:30">
      <c r="Z112">
        <v>1.7</v>
      </c>
      <c r="AA112">
        <v>4.5999999999999996</v>
      </c>
      <c r="AB112">
        <v>6.5</v>
      </c>
      <c r="AC112" s="4">
        <f t="shared" si="163"/>
        <v>4.2666666666666666</v>
      </c>
      <c r="AD112">
        <f t="shared" si="164"/>
        <v>2.4172987679087843</v>
      </c>
    </row>
    <row r="114" spans="17:42">
      <c r="S114" t="s">
        <v>166</v>
      </c>
      <c r="T114" t="s">
        <v>70</v>
      </c>
      <c r="U114" t="s">
        <v>202</v>
      </c>
      <c r="V114" t="s">
        <v>221</v>
      </c>
      <c r="W114" t="s">
        <v>222</v>
      </c>
      <c r="X114" t="s">
        <v>223</v>
      </c>
      <c r="Y114" t="s">
        <v>106</v>
      </c>
      <c r="Z114" t="s">
        <v>54</v>
      </c>
      <c r="AA114" t="s">
        <v>233</v>
      </c>
    </row>
    <row r="115" spans="17:42">
      <c r="S115">
        <v>6.96</v>
      </c>
    </row>
    <row r="116" spans="17:42">
      <c r="S116">
        <v>3.48</v>
      </c>
    </row>
    <row r="117" spans="17:42">
      <c r="S117">
        <v>16</v>
      </c>
    </row>
    <row r="118" spans="17:42">
      <c r="R118" t="s">
        <v>162</v>
      </c>
      <c r="S118">
        <v>0.48</v>
      </c>
      <c r="T118">
        <v>0.96</v>
      </c>
      <c r="U118">
        <v>4.8000000000000001E-2</v>
      </c>
    </row>
    <row r="121" spans="17:42">
      <c r="R121" t="s">
        <v>167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</row>
    <row r="127" spans="17:42">
      <c r="Q127" t="s">
        <v>242</v>
      </c>
      <c r="X127" t="s">
        <v>252</v>
      </c>
      <c r="Y127" t="s">
        <v>197</v>
      </c>
      <c r="Z127" t="s">
        <v>198</v>
      </c>
      <c r="AA127" t="s">
        <v>221</v>
      </c>
      <c r="AB127" t="s">
        <v>222</v>
      </c>
      <c r="AC127" t="s">
        <v>223</v>
      </c>
      <c r="AD127" t="s">
        <v>106</v>
      </c>
      <c r="AE127" t="s">
        <v>54</v>
      </c>
      <c r="AF127" t="s">
        <v>233</v>
      </c>
      <c r="AH127" t="s">
        <v>252</v>
      </c>
      <c r="AI127" t="s">
        <v>197</v>
      </c>
      <c r="AJ127" t="s">
        <v>198</v>
      </c>
      <c r="AK127" t="s">
        <v>221</v>
      </c>
      <c r="AL127" t="s">
        <v>222</v>
      </c>
      <c r="AM127" t="s">
        <v>223</v>
      </c>
      <c r="AN127" t="s">
        <v>106</v>
      </c>
      <c r="AO127" t="s">
        <v>54</v>
      </c>
      <c r="AP127" t="s">
        <v>203</v>
      </c>
    </row>
    <row r="128" spans="17:42">
      <c r="Q128" t="s">
        <v>70</v>
      </c>
      <c r="X128">
        <v>6.96</v>
      </c>
      <c r="Y128">
        <v>16</v>
      </c>
      <c r="Z128">
        <v>4</v>
      </c>
      <c r="AA128">
        <v>32</v>
      </c>
      <c r="AB128">
        <v>22.41</v>
      </c>
      <c r="AC128">
        <v>9.84</v>
      </c>
      <c r="AD128">
        <v>3.48</v>
      </c>
      <c r="AE128">
        <v>3.73</v>
      </c>
      <c r="AF128">
        <v>5.65</v>
      </c>
      <c r="AG128" t="s">
        <v>115</v>
      </c>
      <c r="AH128">
        <f>MIN(X128:X131)</f>
        <v>3.48</v>
      </c>
      <c r="AI128">
        <f t="shared" ref="AI128:AP128" si="165">MIN(Y128:Y131)</f>
        <v>4</v>
      </c>
      <c r="AJ128">
        <f t="shared" si="165"/>
        <v>4</v>
      </c>
      <c r="AK128">
        <f t="shared" si="165"/>
        <v>3.24</v>
      </c>
      <c r="AL128">
        <f t="shared" si="165"/>
        <v>2.82</v>
      </c>
      <c r="AM128">
        <f t="shared" si="165"/>
        <v>2.46</v>
      </c>
      <c r="AN128">
        <f t="shared" si="165"/>
        <v>1.31</v>
      </c>
      <c r="AO128">
        <f t="shared" si="165"/>
        <v>3.5</v>
      </c>
      <c r="AP128">
        <f t="shared" si="165"/>
        <v>3.24</v>
      </c>
    </row>
    <row r="129" spans="17:42">
      <c r="Q129" t="s">
        <v>71</v>
      </c>
      <c r="X129">
        <v>3.48</v>
      </c>
      <c r="Y129">
        <v>4</v>
      </c>
      <c r="Z129">
        <v>8</v>
      </c>
      <c r="AA129">
        <v>3.24</v>
      </c>
      <c r="AB129">
        <v>2.82</v>
      </c>
      <c r="AC129">
        <v>2.82</v>
      </c>
      <c r="AD129">
        <v>24.25</v>
      </c>
      <c r="AE129">
        <v>4</v>
      </c>
      <c r="AF129">
        <v>3.24</v>
      </c>
      <c r="AG129" t="s">
        <v>116</v>
      </c>
      <c r="AH129">
        <f>QUARTILE(X128:X131,1)</f>
        <v>5.22</v>
      </c>
      <c r="AI129">
        <f t="shared" ref="AI129:AP129" si="166">QUARTILE(Y128:Y131,1)</f>
        <v>5.2375000000000007</v>
      </c>
      <c r="AJ129">
        <f t="shared" si="166"/>
        <v>6</v>
      </c>
      <c r="AK129">
        <f t="shared" si="166"/>
        <v>17.619999999999997</v>
      </c>
      <c r="AL129">
        <f t="shared" si="166"/>
        <v>3.1350000000000002</v>
      </c>
      <c r="AM129">
        <f t="shared" si="166"/>
        <v>2.6399999999999997</v>
      </c>
      <c r="AN129">
        <f t="shared" si="166"/>
        <v>2.395</v>
      </c>
      <c r="AO129">
        <f t="shared" si="166"/>
        <v>3.6150000000000002</v>
      </c>
      <c r="AP129">
        <f t="shared" si="166"/>
        <v>3.7250000000000001</v>
      </c>
    </row>
    <row r="130" spans="17:42">
      <c r="X130">
        <v>16</v>
      </c>
      <c r="Y130">
        <v>5.65</v>
      </c>
      <c r="Z130">
        <v>24.25</v>
      </c>
      <c r="AA130">
        <v>32</v>
      </c>
      <c r="AB130">
        <v>8</v>
      </c>
      <c r="AC130">
        <v>2.46</v>
      </c>
      <c r="AD130">
        <v>1.31</v>
      </c>
      <c r="AE130">
        <v>3.5</v>
      </c>
      <c r="AF130">
        <v>4.21</v>
      </c>
      <c r="AG130" t="s">
        <v>249</v>
      </c>
      <c r="AH130">
        <f>MEDIAN(X128:X131)</f>
        <v>6.96</v>
      </c>
      <c r="AI130">
        <f t="shared" ref="AI130:AP130" si="167">MEDIAN(Y128:Y131)</f>
        <v>10.285</v>
      </c>
      <c r="AJ130">
        <f t="shared" si="167"/>
        <v>8</v>
      </c>
      <c r="AK130">
        <f t="shared" si="167"/>
        <v>32</v>
      </c>
      <c r="AL130">
        <f t="shared" si="167"/>
        <v>5.62</v>
      </c>
      <c r="AM130">
        <f t="shared" si="167"/>
        <v>2.82</v>
      </c>
      <c r="AN130">
        <f t="shared" si="167"/>
        <v>3.48</v>
      </c>
      <c r="AO130">
        <f t="shared" si="167"/>
        <v>3.73</v>
      </c>
      <c r="AP130">
        <f t="shared" si="167"/>
        <v>4.21</v>
      </c>
    </row>
    <row r="131" spans="17:42">
      <c r="Y131">
        <v>14.92</v>
      </c>
      <c r="AB131">
        <v>3.24</v>
      </c>
      <c r="AG131" t="s">
        <v>117</v>
      </c>
      <c r="AH131">
        <f>QUARTILE(X128:X131,3)</f>
        <v>11.48</v>
      </c>
      <c r="AI131">
        <f t="shared" ref="AI131:AP131" si="168">QUARTILE(Y128:Y131,3)</f>
        <v>15.19</v>
      </c>
      <c r="AJ131">
        <f t="shared" si="168"/>
        <v>16.125</v>
      </c>
      <c r="AK131">
        <f t="shared" si="168"/>
        <v>32</v>
      </c>
      <c r="AL131">
        <f t="shared" si="168"/>
        <v>11.602499999999999</v>
      </c>
      <c r="AM131">
        <f t="shared" si="168"/>
        <v>6.33</v>
      </c>
      <c r="AN131">
        <f t="shared" si="168"/>
        <v>13.865</v>
      </c>
      <c r="AO131">
        <f t="shared" si="168"/>
        <v>3.8650000000000002</v>
      </c>
      <c r="AP131">
        <f t="shared" si="168"/>
        <v>4.93</v>
      </c>
    </row>
    <row r="132" spans="17:42">
      <c r="AG132" t="s">
        <v>118</v>
      </c>
      <c r="AH132">
        <f>MAX(X128:X131)</f>
        <v>16</v>
      </c>
      <c r="AI132">
        <f t="shared" ref="AI132:AP132" si="169">MAX(Y128:Y131)</f>
        <v>16</v>
      </c>
      <c r="AJ132">
        <f t="shared" si="169"/>
        <v>24.25</v>
      </c>
      <c r="AK132">
        <f t="shared" si="169"/>
        <v>32</v>
      </c>
      <c r="AL132">
        <f t="shared" si="169"/>
        <v>22.41</v>
      </c>
      <c r="AM132">
        <f t="shared" si="169"/>
        <v>9.84</v>
      </c>
      <c r="AN132">
        <f t="shared" si="169"/>
        <v>24.25</v>
      </c>
      <c r="AO132">
        <f t="shared" si="169"/>
        <v>4</v>
      </c>
      <c r="AP132">
        <f t="shared" si="169"/>
        <v>5.65</v>
      </c>
    </row>
    <row r="135" spans="17:42">
      <c r="AF135" t="s">
        <v>116</v>
      </c>
      <c r="AG135" t="s">
        <v>119</v>
      </c>
      <c r="AH135">
        <f>AH129</f>
        <v>5.22</v>
      </c>
      <c r="AI135">
        <f t="shared" ref="AI135:AP135" si="170">AI129</f>
        <v>5.2375000000000007</v>
      </c>
      <c r="AJ135">
        <f t="shared" si="170"/>
        <v>6</v>
      </c>
      <c r="AK135">
        <f t="shared" si="170"/>
        <v>17.619999999999997</v>
      </c>
      <c r="AL135">
        <f t="shared" si="170"/>
        <v>3.1350000000000002</v>
      </c>
      <c r="AM135">
        <f t="shared" si="170"/>
        <v>2.6399999999999997</v>
      </c>
      <c r="AN135">
        <f t="shared" si="170"/>
        <v>2.395</v>
      </c>
      <c r="AO135">
        <f t="shared" si="170"/>
        <v>3.6150000000000002</v>
      </c>
      <c r="AP135">
        <f t="shared" si="170"/>
        <v>3.7250000000000001</v>
      </c>
    </row>
    <row r="136" spans="17:42">
      <c r="AF136" t="s">
        <v>199</v>
      </c>
      <c r="AG136" t="s">
        <v>120</v>
      </c>
      <c r="AH136">
        <f>AH130-AH129</f>
        <v>1.7400000000000002</v>
      </c>
      <c r="AI136">
        <f t="shared" ref="AI136:AP136" si="171">AI130-AI129</f>
        <v>5.0474999999999994</v>
      </c>
      <c r="AJ136">
        <f t="shared" si="171"/>
        <v>2</v>
      </c>
      <c r="AK136">
        <f t="shared" si="171"/>
        <v>14.380000000000003</v>
      </c>
      <c r="AL136">
        <f t="shared" si="171"/>
        <v>2.4849999999999999</v>
      </c>
      <c r="AM136">
        <f t="shared" si="171"/>
        <v>0.18000000000000016</v>
      </c>
      <c r="AN136">
        <f t="shared" si="171"/>
        <v>1.085</v>
      </c>
      <c r="AO136">
        <f t="shared" si="171"/>
        <v>0.11499999999999977</v>
      </c>
      <c r="AP136">
        <f t="shared" si="171"/>
        <v>0.48499999999999988</v>
      </c>
    </row>
    <row r="137" spans="17:42" ht="14" thickBot="1">
      <c r="AF137" t="s">
        <v>200</v>
      </c>
      <c r="AG137" t="s">
        <v>121</v>
      </c>
      <c r="AH137">
        <f>AH131-AH130</f>
        <v>4.5200000000000005</v>
      </c>
      <c r="AI137">
        <f t="shared" ref="AI137:AP137" si="172">AI131-AI130</f>
        <v>4.9049999999999994</v>
      </c>
      <c r="AJ137">
        <f t="shared" si="172"/>
        <v>8.125</v>
      </c>
      <c r="AK137">
        <f t="shared" si="172"/>
        <v>0</v>
      </c>
      <c r="AL137">
        <f t="shared" si="172"/>
        <v>5.982499999999999</v>
      </c>
      <c r="AM137">
        <f t="shared" si="172"/>
        <v>3.5100000000000002</v>
      </c>
      <c r="AN137">
        <f t="shared" si="172"/>
        <v>10.385</v>
      </c>
      <c r="AO137">
        <f t="shared" si="172"/>
        <v>0.13500000000000023</v>
      </c>
      <c r="AP137">
        <f t="shared" si="172"/>
        <v>0.71999999999999975</v>
      </c>
    </row>
    <row r="138" spans="17:42" ht="14" thickBot="1">
      <c r="R138" s="1"/>
      <c r="S138" s="1"/>
      <c r="T138" s="1"/>
      <c r="U138" s="1"/>
    </row>
    <row r="139" spans="17:42">
      <c r="AF139" t="s">
        <v>107</v>
      </c>
      <c r="AG139" t="s">
        <v>122</v>
      </c>
      <c r="AH139">
        <f>AH132-AH131</f>
        <v>4.5199999999999996</v>
      </c>
      <c r="AI139">
        <f t="shared" ref="AI139:AP139" si="173">AI132-AI131</f>
        <v>0.8100000000000005</v>
      </c>
      <c r="AJ139">
        <f t="shared" si="173"/>
        <v>8.125</v>
      </c>
      <c r="AK139">
        <f t="shared" si="173"/>
        <v>0</v>
      </c>
      <c r="AL139">
        <f t="shared" si="173"/>
        <v>10.807500000000001</v>
      </c>
      <c r="AM139">
        <f t="shared" si="173"/>
        <v>3.51</v>
      </c>
      <c r="AN139">
        <f t="shared" si="173"/>
        <v>10.385</v>
      </c>
      <c r="AO139">
        <f t="shared" si="173"/>
        <v>0.13499999999999979</v>
      </c>
      <c r="AP139">
        <f t="shared" si="173"/>
        <v>0.72000000000000064</v>
      </c>
    </row>
    <row r="140" spans="17:42">
      <c r="AF140" t="s">
        <v>108</v>
      </c>
      <c r="AG140" t="s">
        <v>123</v>
      </c>
      <c r="AH140">
        <f>AH129-AH128</f>
        <v>1.7399999999999998</v>
      </c>
      <c r="AI140">
        <f t="shared" ref="AI140:AP140" si="174">AI129-AI128</f>
        <v>1.2375000000000007</v>
      </c>
      <c r="AJ140">
        <f t="shared" si="174"/>
        <v>2</v>
      </c>
      <c r="AK140">
        <f t="shared" si="174"/>
        <v>14.379999999999997</v>
      </c>
      <c r="AL140">
        <f t="shared" si="174"/>
        <v>0.31500000000000039</v>
      </c>
      <c r="AM140">
        <f t="shared" si="174"/>
        <v>0.17999999999999972</v>
      </c>
      <c r="AN140">
        <f t="shared" si="174"/>
        <v>1.085</v>
      </c>
      <c r="AO140">
        <f t="shared" si="174"/>
        <v>0.11500000000000021</v>
      </c>
      <c r="AP140">
        <f t="shared" si="174"/>
        <v>0.48499999999999988</v>
      </c>
    </row>
  </sheetData>
  <phoneticPr fontId="5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B11:AW143"/>
  <sheetViews>
    <sheetView topLeftCell="A147" zoomScale="50" zoomScaleNormal="125" zoomScalePageLayoutView="125" workbookViewId="0">
      <selection activeCell="G39" sqref="G39"/>
    </sheetView>
  </sheetViews>
  <sheetFormatPr baseColWidth="10" defaultRowHeight="13"/>
  <cols>
    <col min="14" max="14" width="14.140625" customWidth="1"/>
  </cols>
  <sheetData>
    <row r="11" spans="4:26">
      <c r="D11" t="s">
        <v>227</v>
      </c>
    </row>
    <row r="12" spans="4:26">
      <c r="U12">
        <v>48</v>
      </c>
    </row>
    <row r="13" spans="4:26">
      <c r="N13" t="s">
        <v>225</v>
      </c>
    </row>
    <row r="16" spans="4:26">
      <c r="D16" t="s">
        <v>229</v>
      </c>
      <c r="E16" t="s">
        <v>229</v>
      </c>
      <c r="N16" t="s">
        <v>204</v>
      </c>
      <c r="U16" t="s">
        <v>70</v>
      </c>
      <c r="V16">
        <v>-3</v>
      </c>
      <c r="W16" t="s">
        <v>207</v>
      </c>
      <c r="X16">
        <v>-3.3999999999999986</v>
      </c>
      <c r="Y16" t="s">
        <v>265</v>
      </c>
      <c r="Z16">
        <v>1.2</v>
      </c>
    </row>
    <row r="17" spans="3:26">
      <c r="C17" t="s">
        <v>207</v>
      </c>
      <c r="D17">
        <v>-1.1999999999999993</v>
      </c>
      <c r="E17">
        <v>-1.8000000000000007</v>
      </c>
      <c r="F17" t="s">
        <v>70</v>
      </c>
      <c r="G17">
        <v>3.5</v>
      </c>
      <c r="H17" t="s">
        <v>207</v>
      </c>
      <c r="I17">
        <v>0.19999999999999929</v>
      </c>
      <c r="J17" t="s">
        <v>243</v>
      </c>
      <c r="K17">
        <v>3</v>
      </c>
      <c r="N17" t="s">
        <v>70</v>
      </c>
      <c r="O17">
        <v>2</v>
      </c>
      <c r="P17" t="s">
        <v>207</v>
      </c>
      <c r="Q17">
        <v>-5</v>
      </c>
      <c r="R17" t="s">
        <v>265</v>
      </c>
      <c r="S17">
        <v>-2</v>
      </c>
      <c r="U17" t="s">
        <v>209</v>
      </c>
      <c r="V17">
        <v>1</v>
      </c>
      <c r="W17" t="s">
        <v>209</v>
      </c>
      <c r="X17">
        <v>-2.3999999999999986</v>
      </c>
      <c r="Y17" t="s">
        <v>248</v>
      </c>
      <c r="Z17">
        <v>1.8</v>
      </c>
    </row>
    <row r="18" spans="3:26">
      <c r="C18" t="s">
        <v>208</v>
      </c>
      <c r="D18">
        <v>-0.80000000000000071</v>
      </c>
      <c r="E18">
        <v>0</v>
      </c>
      <c r="N18" t="s">
        <v>209</v>
      </c>
      <c r="O18">
        <v>4</v>
      </c>
      <c r="P18" t="s">
        <v>209</v>
      </c>
      <c r="Q18">
        <v>-4.1999999999999993</v>
      </c>
      <c r="R18" t="s">
        <v>248</v>
      </c>
      <c r="S18">
        <v>2</v>
      </c>
      <c r="U18" t="s">
        <v>231</v>
      </c>
      <c r="V18">
        <v>-5</v>
      </c>
      <c r="W18" t="s">
        <v>231</v>
      </c>
      <c r="X18">
        <v>-3.3999999999999986</v>
      </c>
      <c r="Y18" t="s">
        <v>202</v>
      </c>
      <c r="Z18">
        <v>2</v>
      </c>
    </row>
    <row r="19" spans="3:26">
      <c r="C19" t="s">
        <v>209</v>
      </c>
      <c r="D19">
        <v>-0.80000000000000071</v>
      </c>
      <c r="E19">
        <v>3.6999999999999993</v>
      </c>
      <c r="F19" t="s">
        <v>209</v>
      </c>
      <c r="G19">
        <v>4.8999999999999986</v>
      </c>
      <c r="H19" t="s">
        <v>209</v>
      </c>
      <c r="I19">
        <v>1.6000000000000014</v>
      </c>
      <c r="J19" t="s">
        <v>247</v>
      </c>
      <c r="N19" t="s">
        <v>231</v>
      </c>
      <c r="O19">
        <v>3.3000000000000007</v>
      </c>
      <c r="P19" t="s">
        <v>231</v>
      </c>
      <c r="Q19">
        <v>-5</v>
      </c>
      <c r="R19" t="s">
        <v>266</v>
      </c>
      <c r="S19">
        <v>2</v>
      </c>
      <c r="U19" t="s">
        <v>39</v>
      </c>
      <c r="V19">
        <v>8</v>
      </c>
      <c r="W19" t="s">
        <v>39</v>
      </c>
      <c r="X19">
        <v>3.3999999999999986</v>
      </c>
      <c r="Y19" t="s">
        <v>263</v>
      </c>
      <c r="Z19">
        <v>3.4</v>
      </c>
    </row>
    <row r="20" spans="3:26">
      <c r="C20" t="s">
        <v>210</v>
      </c>
      <c r="E20">
        <v>4.6999999999999993</v>
      </c>
      <c r="H20" t="s">
        <v>231</v>
      </c>
      <c r="I20">
        <v>0.69999999999999929</v>
      </c>
      <c r="J20" t="s">
        <v>248</v>
      </c>
      <c r="K20">
        <v>3</v>
      </c>
      <c r="N20" t="s">
        <v>39</v>
      </c>
      <c r="O20">
        <v>5.6999999999999993</v>
      </c>
      <c r="P20" t="s">
        <v>39</v>
      </c>
      <c r="Q20">
        <v>9</v>
      </c>
      <c r="R20" t="s">
        <v>263</v>
      </c>
      <c r="S20">
        <v>5</v>
      </c>
      <c r="U20" t="s">
        <v>214</v>
      </c>
      <c r="V20">
        <v>-4.6000000000000014</v>
      </c>
      <c r="W20" t="s">
        <v>214</v>
      </c>
      <c r="X20">
        <v>-1.6999999999999993</v>
      </c>
      <c r="Y20" t="s">
        <v>267</v>
      </c>
      <c r="Z20">
        <v>1.7</v>
      </c>
    </row>
    <row r="21" spans="3:26">
      <c r="C21" t="s">
        <v>231</v>
      </c>
      <c r="E21">
        <v>5</v>
      </c>
      <c r="F21" t="s">
        <v>231</v>
      </c>
      <c r="G21">
        <v>4.5</v>
      </c>
      <c r="H21" t="s">
        <v>39</v>
      </c>
      <c r="I21">
        <v>5.8000000000000007</v>
      </c>
      <c r="J21" t="s">
        <v>262</v>
      </c>
      <c r="K21">
        <v>2.5</v>
      </c>
      <c r="N21" t="s">
        <v>214</v>
      </c>
      <c r="O21">
        <v>0.69999999999999929</v>
      </c>
      <c r="P21" t="s">
        <v>214</v>
      </c>
      <c r="Q21">
        <v>-3.6000000000000014</v>
      </c>
      <c r="R21" t="s">
        <v>267</v>
      </c>
      <c r="S21">
        <v>2</v>
      </c>
      <c r="U21" t="s">
        <v>41</v>
      </c>
      <c r="V21">
        <v>1</v>
      </c>
      <c r="W21" t="s">
        <v>67</v>
      </c>
      <c r="X21">
        <v>-3</v>
      </c>
      <c r="Y21" t="s">
        <v>30</v>
      </c>
      <c r="Z21">
        <v>1.5</v>
      </c>
    </row>
    <row r="22" spans="3:26">
      <c r="C22" t="s">
        <v>39</v>
      </c>
      <c r="D22">
        <v>1</v>
      </c>
      <c r="E22">
        <v>2.6999999999999993</v>
      </c>
      <c r="F22" t="s">
        <v>39</v>
      </c>
      <c r="G22">
        <v>5.3000000000000007</v>
      </c>
      <c r="H22" t="s">
        <v>214</v>
      </c>
      <c r="I22">
        <v>3.8000000000000007</v>
      </c>
      <c r="J22" t="s">
        <v>263</v>
      </c>
      <c r="K22">
        <v>3.5</v>
      </c>
      <c r="N22" t="s">
        <v>41</v>
      </c>
      <c r="O22">
        <v>2.6000000000000014</v>
      </c>
      <c r="P22" t="s">
        <v>67</v>
      </c>
      <c r="Q22">
        <v>-4.5</v>
      </c>
      <c r="R22" t="s">
        <v>268</v>
      </c>
      <c r="S22">
        <v>5.4</v>
      </c>
      <c r="U22" t="s">
        <v>67</v>
      </c>
      <c r="V22">
        <v>0.5</v>
      </c>
      <c r="W22" t="s">
        <v>173</v>
      </c>
      <c r="X22">
        <v>0.5</v>
      </c>
      <c r="Y22" t="s">
        <v>209</v>
      </c>
      <c r="Z22">
        <v>1.5</v>
      </c>
    </row>
    <row r="23" spans="3:26">
      <c r="C23" t="s">
        <v>214</v>
      </c>
      <c r="D23">
        <v>0.19999999999999929</v>
      </c>
      <c r="E23">
        <v>-1</v>
      </c>
      <c r="F23" t="s">
        <v>214</v>
      </c>
      <c r="G23">
        <v>3.5</v>
      </c>
      <c r="H23" t="s">
        <v>67</v>
      </c>
      <c r="I23">
        <v>0.89999999999999858</v>
      </c>
      <c r="J23" t="s">
        <v>264</v>
      </c>
      <c r="K23">
        <v>3.4</v>
      </c>
      <c r="N23" t="s">
        <v>66</v>
      </c>
      <c r="O23">
        <v>6</v>
      </c>
      <c r="P23" t="s">
        <v>68</v>
      </c>
      <c r="Q23">
        <v>-3.3999999999999986</v>
      </c>
      <c r="R23" t="s">
        <v>269</v>
      </c>
      <c r="S23">
        <v>6</v>
      </c>
      <c r="Y23" t="s">
        <v>173</v>
      </c>
      <c r="Z23">
        <v>0.8</v>
      </c>
    </row>
    <row r="24" spans="3:26">
      <c r="C24" t="s">
        <v>41</v>
      </c>
      <c r="D24">
        <v>0.19999999999999929</v>
      </c>
      <c r="E24">
        <v>-1.8000000000000007</v>
      </c>
      <c r="F24" t="s">
        <v>41</v>
      </c>
      <c r="G24">
        <v>4.6999999999999993</v>
      </c>
      <c r="H24" t="s">
        <v>68</v>
      </c>
      <c r="I24">
        <v>1.8999999999999986</v>
      </c>
      <c r="J24" t="s">
        <v>67</v>
      </c>
      <c r="K24">
        <v>6.5</v>
      </c>
      <c r="N24" t="s">
        <v>67</v>
      </c>
      <c r="O24">
        <v>2.5</v>
      </c>
      <c r="P24" t="s">
        <v>172</v>
      </c>
      <c r="Q24">
        <v>1.5</v>
      </c>
      <c r="R24" t="s">
        <v>173</v>
      </c>
      <c r="S24">
        <v>3.6</v>
      </c>
    </row>
    <row r="25" spans="3:26">
      <c r="C25" t="s">
        <v>42</v>
      </c>
      <c r="D25">
        <v>3.8000000000000007</v>
      </c>
      <c r="E25">
        <v>6.4999999999999964</v>
      </c>
      <c r="F25" t="s">
        <v>66</v>
      </c>
      <c r="G25">
        <v>4.3000000000000007</v>
      </c>
      <c r="J25" t="s">
        <v>68</v>
      </c>
      <c r="K25">
        <v>5</v>
      </c>
      <c r="N25" t="s">
        <v>68</v>
      </c>
      <c r="O25">
        <v>4.3000000000000007</v>
      </c>
      <c r="U25" t="s">
        <v>58</v>
      </c>
      <c r="V25">
        <v>3</v>
      </c>
    </row>
    <row r="26" spans="3:26">
      <c r="C26" t="s">
        <v>43</v>
      </c>
      <c r="D26">
        <v>-1.5</v>
      </c>
      <c r="E26">
        <v>3.0999999999999979</v>
      </c>
      <c r="F26" t="s">
        <v>67</v>
      </c>
      <c r="G26">
        <v>4.6999999999999993</v>
      </c>
      <c r="N26" t="s">
        <v>58</v>
      </c>
      <c r="O26">
        <v>6</v>
      </c>
    </row>
    <row r="27" spans="3:26">
      <c r="C27" t="s">
        <v>49</v>
      </c>
      <c r="E27">
        <v>4.6999999999999993</v>
      </c>
      <c r="F27" t="s">
        <v>68</v>
      </c>
      <c r="G27">
        <v>6.6999999999999993</v>
      </c>
    </row>
    <row r="28" spans="3:26">
      <c r="C28" t="s">
        <v>44</v>
      </c>
      <c r="D28">
        <v>5.0999999999999979</v>
      </c>
      <c r="E28">
        <v>4</v>
      </c>
    </row>
    <row r="29" spans="3:26">
      <c r="C29" t="s">
        <v>45</v>
      </c>
      <c r="D29">
        <v>1.8000000000000007</v>
      </c>
      <c r="E29">
        <v>5.6999999999999993</v>
      </c>
      <c r="H29" t="s">
        <v>100</v>
      </c>
      <c r="I29">
        <v>-0.80000000000000071</v>
      </c>
      <c r="J29">
        <v>4.4000000000000004</v>
      </c>
      <c r="K29">
        <v>-8.4</v>
      </c>
      <c r="L29">
        <v>-3.5</v>
      </c>
      <c r="M29">
        <f>AVERAGE(I29:L29)</f>
        <v>-2.0750000000000002</v>
      </c>
      <c r="N29" t="s">
        <v>100</v>
      </c>
      <c r="P29">
        <v>8.8000000000000007</v>
      </c>
      <c r="Q29">
        <f>M29-P29</f>
        <v>-10.875</v>
      </c>
      <c r="R29">
        <f>POWER(2,Q29)</f>
        <v>5.3247447884045796E-4</v>
      </c>
      <c r="T29" t="s">
        <v>100</v>
      </c>
      <c r="U29">
        <v>1</v>
      </c>
      <c r="V29">
        <v>-0.5</v>
      </c>
      <c r="W29">
        <v>-9.5</v>
      </c>
      <c r="X29">
        <f>AVERAGE(U29:W29)</f>
        <v>-3</v>
      </c>
      <c r="Y29">
        <f>M29-X29</f>
        <v>0.92499999999999982</v>
      </c>
      <c r="Z29">
        <f>POWER(2,Y29)</f>
        <v>1.8986842419010381</v>
      </c>
    </row>
    <row r="30" spans="3:26">
      <c r="C30" t="s">
        <v>46</v>
      </c>
      <c r="D30">
        <v>4.6999999999999993</v>
      </c>
      <c r="E30">
        <v>4.3000000000000007</v>
      </c>
      <c r="F30" t="s">
        <v>58</v>
      </c>
      <c r="G30">
        <v>5.6999999999999993</v>
      </c>
      <c r="H30" t="s">
        <v>101</v>
      </c>
      <c r="I30">
        <v>-6.6000000000000014</v>
      </c>
      <c r="J30">
        <v>7</v>
      </c>
      <c r="K30">
        <v>-5.3</v>
      </c>
      <c r="L30">
        <v>-9</v>
      </c>
      <c r="M30">
        <f>AVERAGE(I30:L30)</f>
        <v>-3.4750000000000005</v>
      </c>
      <c r="N30" t="s">
        <v>101</v>
      </c>
      <c r="P30">
        <v>6.2000000000000028</v>
      </c>
      <c r="Q30">
        <f>M30-P30</f>
        <v>-9.6750000000000043</v>
      </c>
      <c r="R30">
        <f>POWER(2,Q30)</f>
        <v>1.2233051158438719E-3</v>
      </c>
      <c r="T30" t="s">
        <v>101</v>
      </c>
      <c r="U30">
        <v>-4.8</v>
      </c>
      <c r="V30">
        <v>-11.5</v>
      </c>
      <c r="W30">
        <v>-11.5</v>
      </c>
      <c r="X30">
        <f t="shared" ref="X30" si="0">AVERAGE(U30:W30)</f>
        <v>-9.2666666666666675</v>
      </c>
      <c r="Y30">
        <f t="shared" ref="Y30:Y31" si="1">M30-X30</f>
        <v>5.791666666666667</v>
      </c>
      <c r="Z30">
        <f t="shared" ref="Z30:Z31" si="2">POWER(2,Y30)</f>
        <v>55.394339904393163</v>
      </c>
    </row>
    <row r="31" spans="3:26">
      <c r="C31" t="s">
        <v>47</v>
      </c>
      <c r="D31">
        <v>-0.80000000000000071</v>
      </c>
      <c r="E31">
        <v>2.8999999999999986</v>
      </c>
      <c r="H31" t="s">
        <v>104</v>
      </c>
      <c r="I31">
        <v>3.6</v>
      </c>
      <c r="J31">
        <v>-6.6</v>
      </c>
      <c r="K31">
        <v>-0.7</v>
      </c>
      <c r="L31">
        <v>-4.2</v>
      </c>
      <c r="M31">
        <f>AVERAGE(I31:L31)</f>
        <v>-1.9749999999999999</v>
      </c>
      <c r="N31" t="s">
        <v>104</v>
      </c>
      <c r="P31">
        <v>7.4</v>
      </c>
      <c r="Q31">
        <f>M31-P31</f>
        <v>-9.375</v>
      </c>
      <c r="R31">
        <f>POWER(2,Q31)</f>
        <v>1.5060652591874428E-3</v>
      </c>
      <c r="T31" t="s">
        <v>104</v>
      </c>
      <c r="U31">
        <v>0.8</v>
      </c>
      <c r="V31">
        <v>1</v>
      </c>
      <c r="W31">
        <v>1.5</v>
      </c>
      <c r="X31">
        <f>AVERAGE(U31:W31)</f>
        <v>1.0999999999999999</v>
      </c>
      <c r="Y31">
        <f t="shared" si="1"/>
        <v>-3.0749999999999997</v>
      </c>
      <c r="Z31">
        <f t="shared" si="2"/>
        <v>0.11866776511881494</v>
      </c>
    </row>
    <row r="33" spans="3:25">
      <c r="C33" t="s">
        <v>72</v>
      </c>
      <c r="D33">
        <v>-9</v>
      </c>
    </row>
    <row r="34" spans="3:25">
      <c r="C34" t="s">
        <v>74</v>
      </c>
      <c r="D34">
        <v>-3.5</v>
      </c>
    </row>
    <row r="36" spans="3:25">
      <c r="O36" t="s">
        <v>175</v>
      </c>
    </row>
    <row r="38" spans="3:25">
      <c r="F38" t="s">
        <v>207</v>
      </c>
      <c r="G38">
        <f>AVERAGE(E17,I17, K17)</f>
        <v>0.46666666666666617</v>
      </c>
      <c r="H38">
        <f>G38*-1</f>
        <v>-0.46666666666666617</v>
      </c>
      <c r="I38">
        <f>STDEV(D17,E17,G17,I17,K17)</f>
        <v>2.4099792530227311</v>
      </c>
      <c r="J38">
        <f>G38/I38</f>
        <v>0.19363928800687669</v>
      </c>
      <c r="U38" t="s">
        <v>207</v>
      </c>
      <c r="V38">
        <f>AVERAGE(V16,X16,Z16)</f>
        <v>-1.7333333333333327</v>
      </c>
      <c r="W38">
        <f>V38*-1</f>
        <v>1.7333333333333327</v>
      </c>
      <c r="X38">
        <f>STDEV(V16,X16,Z16)</f>
        <v>2.5482019804821849</v>
      </c>
      <c r="Y38">
        <f>V38/X38</f>
        <v>-0.68021818780838628</v>
      </c>
    </row>
    <row r="39" spans="3:25">
      <c r="F39" t="s">
        <v>209</v>
      </c>
      <c r="G39">
        <f>AVERAGE(D19,E19,G19,I19)</f>
        <v>2.3499999999999996</v>
      </c>
      <c r="H39">
        <f t="shared" ref="H39:H43" si="3">G39*-1</f>
        <v>-2.3499999999999996</v>
      </c>
      <c r="I39">
        <f>STDEV(D19,E19,G19,I19)</f>
        <v>2.5039968051097823</v>
      </c>
      <c r="J39">
        <f t="shared" ref="J39:J44" si="4">G39/I39</f>
        <v>0.93849960000127441</v>
      </c>
      <c r="N39" t="s">
        <v>207</v>
      </c>
      <c r="O39">
        <f>AVERAGE(O17,Q17,S17)</f>
        <v>-1.6666666666666667</v>
      </c>
      <c r="P39">
        <f>O39*-1</f>
        <v>1.6666666666666667</v>
      </c>
      <c r="Q39">
        <f>STDEV(O17,Q17,S17)</f>
        <v>3.5118845842842461</v>
      </c>
      <c r="R39">
        <f>P39/Q39</f>
        <v>0.47457899787624952</v>
      </c>
      <c r="U39" t="s">
        <v>209</v>
      </c>
      <c r="V39">
        <f t="shared" ref="V39" si="5">AVERAGE(V17,X17)</f>
        <v>-0.69999999999999929</v>
      </c>
      <c r="W39">
        <f t="shared" ref="W39:W46" si="6">V39*-1</f>
        <v>0.69999999999999929</v>
      </c>
      <c r="X39">
        <f>STDEV(V17,X17)</f>
        <v>2.4041630560342608</v>
      </c>
      <c r="Y39">
        <f t="shared" ref="Y39:Y44" si="7">V39/X39</f>
        <v>-0.29116161578269584</v>
      </c>
    </row>
    <row r="40" spans="3:25">
      <c r="F40" t="s">
        <v>231</v>
      </c>
      <c r="G40">
        <f>AVERAGE(E21,I20,G21, K21)</f>
        <v>3.1749999999999998</v>
      </c>
      <c r="H40">
        <f t="shared" si="3"/>
        <v>-3.1749999999999998</v>
      </c>
      <c r="I40">
        <f>STDEV(E21,G21,I20,K21)</f>
        <v>1.9720970226301413</v>
      </c>
      <c r="J40">
        <f t="shared" si="4"/>
        <v>1.6099613576646314</v>
      </c>
      <c r="N40" t="s">
        <v>201</v>
      </c>
      <c r="O40">
        <f>AVERAGE(O18,Q18)</f>
        <v>-9.9999999999999645E-2</v>
      </c>
      <c r="P40">
        <f t="shared" ref="P40:P47" si="8">O40*-1</f>
        <v>9.9999999999999645E-2</v>
      </c>
      <c r="Q40">
        <f>STDEV(O18,Q18)</f>
        <v>5.7982756057296889</v>
      </c>
      <c r="R40">
        <f t="shared" ref="R40:R44" si="9">P40/Q40</f>
        <v>1.7246506858208416E-2</v>
      </c>
      <c r="U40" t="s">
        <v>231</v>
      </c>
      <c r="V40">
        <f>AVERAGE(V18,X18, Z18)</f>
        <v>-2.1333333333333329</v>
      </c>
      <c r="W40">
        <f t="shared" si="6"/>
        <v>2.1333333333333329</v>
      </c>
      <c r="X40">
        <f>STDEV(V18,X18,Z18)</f>
        <v>3.667878587594378</v>
      </c>
      <c r="Y40">
        <f t="shared" si="7"/>
        <v>-0.58162594055014916</v>
      </c>
    </row>
    <row r="41" spans="3:25">
      <c r="F41" t="s">
        <v>39</v>
      </c>
      <c r="G41">
        <f>AVERAGE(E22,G22,I21, K22)</f>
        <v>4.3250000000000002</v>
      </c>
      <c r="H41">
        <f t="shared" si="3"/>
        <v>-4.3250000000000002</v>
      </c>
      <c r="I41">
        <f>STDEV(E22,G22,I21,K22)</f>
        <v>1.466003638012767</v>
      </c>
      <c r="J41">
        <f t="shared" si="4"/>
        <v>2.9501973172881955</v>
      </c>
      <c r="N41" t="s">
        <v>231</v>
      </c>
      <c r="O41">
        <f>AVERAGE(O19,Q19, S19)</f>
        <v>0.10000000000000024</v>
      </c>
      <c r="P41">
        <f t="shared" si="8"/>
        <v>-0.10000000000000024</v>
      </c>
      <c r="Q41">
        <f>STDEV(O19,Q19,S19)</f>
        <v>4.464302857109943</v>
      </c>
      <c r="R41">
        <f>P41/Q41</f>
        <v>-2.2399913984495503E-2</v>
      </c>
      <c r="U41" t="s">
        <v>39</v>
      </c>
      <c r="V41">
        <f>AVERAGE(V19,X19, Z19)</f>
        <v>4.9333333333333327</v>
      </c>
      <c r="W41">
        <f t="shared" si="6"/>
        <v>-4.9333333333333327</v>
      </c>
      <c r="X41">
        <f>STDEV(V19,X19,Z19)</f>
        <v>2.6558112382722787</v>
      </c>
      <c r="Y41">
        <f t="shared" si="7"/>
        <v>1.8575617356535781</v>
      </c>
    </row>
    <row r="42" spans="3:25">
      <c r="F42" t="s">
        <v>214</v>
      </c>
      <c r="G42">
        <f>AVERAGE(D23,G23,I22,K23 )</f>
        <v>2.7250000000000001</v>
      </c>
      <c r="H42">
        <f t="shared" si="3"/>
        <v>-2.7250000000000001</v>
      </c>
      <c r="I42">
        <f>STDEV(D23,G23,I22,K23)</f>
        <v>1.6918924315688637</v>
      </c>
      <c r="J42">
        <f t="shared" si="4"/>
        <v>1.6106224894411005</v>
      </c>
      <c r="N42" t="s">
        <v>39</v>
      </c>
      <c r="O42">
        <f>AVERAGE(O20,Q20, S20)</f>
        <v>6.5666666666666664</v>
      </c>
      <c r="P42">
        <f t="shared" si="8"/>
        <v>-6.5666666666666664</v>
      </c>
      <c r="Q42">
        <f>STDEV(O20,Q20,S20)</f>
        <v>2.1361959960016184</v>
      </c>
      <c r="R42">
        <f t="shared" si="9"/>
        <v>-3.0740000819015165</v>
      </c>
      <c r="U42" t="s">
        <v>214</v>
      </c>
      <c r="V42">
        <f>AVERAGE(V20,X20, Z20)</f>
        <v>-1.5333333333333334</v>
      </c>
      <c r="W42">
        <f t="shared" si="6"/>
        <v>1.5333333333333334</v>
      </c>
      <c r="X42">
        <f>STDEV(V20,X20,Z20)</f>
        <v>3.1533051443419393</v>
      </c>
      <c r="Y42">
        <f t="shared" si="7"/>
        <v>-0.48626227502423447</v>
      </c>
    </row>
    <row r="43" spans="3:25">
      <c r="F43" t="s">
        <v>67</v>
      </c>
      <c r="G43">
        <f>AVERAGE(G26,I23, K24)</f>
        <v>4.0333333333333323</v>
      </c>
      <c r="H43">
        <f t="shared" si="3"/>
        <v>-4.0333333333333323</v>
      </c>
      <c r="I43">
        <f>STDEV(G26,I23,K24)</f>
        <v>2.8589042189855434</v>
      </c>
      <c r="J43">
        <f t="shared" si="4"/>
        <v>1.4107969433003686</v>
      </c>
      <c r="N43" t="s">
        <v>214</v>
      </c>
      <c r="O43">
        <f>AVERAGE(O21,Q21, S21)</f>
        <v>-0.30000000000000071</v>
      </c>
      <c r="P43">
        <f t="shared" si="8"/>
        <v>0.30000000000000071</v>
      </c>
      <c r="Q43">
        <f>STDEV(O21,Q21,S21)</f>
        <v>2.9308701779505699</v>
      </c>
      <c r="R43">
        <f t="shared" si="9"/>
        <v>0.10235867909024127</v>
      </c>
      <c r="U43" t="s">
        <v>67</v>
      </c>
      <c r="V43">
        <f xml:space="preserve"> AVERAGE(V22,X21, Z21)</f>
        <v>-0.33333333333333331</v>
      </c>
      <c r="W43">
        <f>V43*-1</f>
        <v>0.33333333333333331</v>
      </c>
      <c r="X43">
        <f>STDEV(V22,X21,Z21)</f>
        <v>2.3629078131263039</v>
      </c>
      <c r="Y43">
        <f t="shared" si="7"/>
        <v>-0.14106912317171966</v>
      </c>
    </row>
    <row r="44" spans="3:25">
      <c r="F44" t="s">
        <v>68</v>
      </c>
      <c r="G44">
        <f>AVERAGE(G27,I24, K25)</f>
        <v>4.5333333333333323</v>
      </c>
      <c r="H44">
        <f>G44*-1</f>
        <v>-4.5333333333333323</v>
      </c>
      <c r="I44">
        <f>STDEV(G27,I24,K25)</f>
        <v>2.4337899115029087</v>
      </c>
      <c r="J44">
        <f t="shared" si="4"/>
        <v>1.8626641978862992</v>
      </c>
      <c r="N44" t="s">
        <v>67</v>
      </c>
      <c r="O44">
        <f>AVERAGE(O24,Q22,S23)</f>
        <v>1.3333333333333333</v>
      </c>
      <c r="P44">
        <f t="shared" si="8"/>
        <v>-1.3333333333333333</v>
      </c>
      <c r="Q44">
        <f>STDEV(O24,Q22,S23)</f>
        <v>5.346338310781813</v>
      </c>
      <c r="R44">
        <f t="shared" si="9"/>
        <v>-0.24939187455541986</v>
      </c>
      <c r="U44" t="s">
        <v>31</v>
      </c>
      <c r="V44">
        <f xml:space="preserve"> AVERAGE(V21,X22, Z23)</f>
        <v>0.76666666666666661</v>
      </c>
      <c r="W44">
        <f>V44*-1</f>
        <v>-0.76666666666666661</v>
      </c>
      <c r="X44">
        <f>STDEV(V23,X22,Z22)</f>
        <v>0.70710678118654757</v>
      </c>
      <c r="Y44">
        <f t="shared" si="7"/>
        <v>1.0842303978193728</v>
      </c>
    </row>
    <row r="45" spans="3:25">
      <c r="F45" t="s">
        <v>203</v>
      </c>
      <c r="G45">
        <f>AVERAGE(D30,E30,G30)</f>
        <v>4.8999999999999995</v>
      </c>
      <c r="H45">
        <f t="shared" ref="H45:H46" si="10">G45*-1</f>
        <v>-4.8999999999999995</v>
      </c>
      <c r="N45" t="s">
        <v>68</v>
      </c>
      <c r="O45">
        <f>AVERAGE(O25,Q23, S22)</f>
        <v>2.100000000000001</v>
      </c>
      <c r="P45">
        <f t="shared" si="8"/>
        <v>-2.100000000000001</v>
      </c>
      <c r="Q45">
        <f>STDEV(O25,Q23,S22)</f>
        <v>4.7947888378947408</v>
      </c>
      <c r="R45">
        <f>P45/Q45</f>
        <v>-0.43797549193470903</v>
      </c>
    </row>
    <row r="46" spans="3:25">
      <c r="F46" t="s">
        <v>97</v>
      </c>
      <c r="G46">
        <f>AVERAGE(D24,E24,G24)</f>
        <v>1.0333333333333325</v>
      </c>
      <c r="H46">
        <f t="shared" si="10"/>
        <v>-1.0333333333333325</v>
      </c>
      <c r="N46" t="s">
        <v>244</v>
      </c>
      <c r="O46">
        <v>2.6</v>
      </c>
      <c r="P46">
        <f t="shared" si="8"/>
        <v>-2.6</v>
      </c>
      <c r="U46" t="s">
        <v>246</v>
      </c>
      <c r="V46">
        <v>3</v>
      </c>
      <c r="W46">
        <f t="shared" si="6"/>
        <v>-3</v>
      </c>
    </row>
    <row r="47" spans="3:25">
      <c r="N47" t="s">
        <v>245</v>
      </c>
      <c r="O47">
        <v>6</v>
      </c>
      <c r="P47">
        <f t="shared" si="8"/>
        <v>-6</v>
      </c>
    </row>
    <row r="49" spans="3:33">
      <c r="C49" t="s">
        <v>207</v>
      </c>
      <c r="D49">
        <v>1.2</v>
      </c>
      <c r="E49">
        <v>1.8</v>
      </c>
      <c r="F49">
        <v>-3.5</v>
      </c>
      <c r="G49">
        <v>-0.2</v>
      </c>
      <c r="H49">
        <v>-3</v>
      </c>
      <c r="P49" t="s">
        <v>174</v>
      </c>
    </row>
    <row r="50" spans="3:33">
      <c r="C50" t="s">
        <v>209</v>
      </c>
      <c r="D50">
        <v>0.8</v>
      </c>
      <c r="E50">
        <v>-3.7</v>
      </c>
      <c r="F50">
        <v>-4.9000000000000004</v>
      </c>
      <c r="G50">
        <v>-1.6</v>
      </c>
      <c r="O50" t="s">
        <v>227</v>
      </c>
      <c r="P50" t="s">
        <v>225</v>
      </c>
      <c r="Q50" t="s">
        <v>215</v>
      </c>
    </row>
    <row r="51" spans="3:33">
      <c r="C51" t="s">
        <v>231</v>
      </c>
      <c r="D51">
        <v>-5</v>
      </c>
      <c r="E51">
        <v>-4.5</v>
      </c>
      <c r="F51">
        <v>-0.7</v>
      </c>
      <c r="G51">
        <v>-2.5</v>
      </c>
      <c r="N51" t="s">
        <v>207</v>
      </c>
      <c r="O51">
        <v>0</v>
      </c>
      <c r="P51">
        <f>P39-H38</f>
        <v>2.1333333333333329</v>
      </c>
      <c r="Q51">
        <f>W38-H38</f>
        <v>2.1999999999999988</v>
      </c>
    </row>
    <row r="52" spans="3:33">
      <c r="C52" t="s">
        <v>39</v>
      </c>
      <c r="D52">
        <v>-1</v>
      </c>
      <c r="E52">
        <v>-2.7</v>
      </c>
      <c r="F52">
        <v>-5.3</v>
      </c>
      <c r="G52">
        <v>-5.8</v>
      </c>
      <c r="H52">
        <v>-3.5</v>
      </c>
      <c r="N52" t="s">
        <v>209</v>
      </c>
      <c r="O52">
        <v>0</v>
      </c>
      <c r="P52">
        <f t="shared" ref="P52:P55" si="11">P40-H39</f>
        <v>2.4499999999999993</v>
      </c>
      <c r="Q52">
        <f t="shared" ref="Q52:Q55" si="12">W39-H39</f>
        <v>3.0499999999999989</v>
      </c>
      <c r="U52" t="s">
        <v>207</v>
      </c>
      <c r="V52">
        <v>3</v>
      </c>
      <c r="W52">
        <v>3.4</v>
      </c>
      <c r="X52">
        <v>-1.2</v>
      </c>
      <c r="AG52" s="4"/>
    </row>
    <row r="53" spans="3:33">
      <c r="C53" t="s">
        <v>214</v>
      </c>
      <c r="D53">
        <v>-3.4</v>
      </c>
      <c r="E53">
        <v>-0.2</v>
      </c>
      <c r="F53">
        <v>1</v>
      </c>
      <c r="G53">
        <v>-3.5</v>
      </c>
      <c r="H53">
        <v>-3.8</v>
      </c>
      <c r="N53" t="s">
        <v>231</v>
      </c>
      <c r="O53">
        <v>0</v>
      </c>
      <c r="P53">
        <f t="shared" si="11"/>
        <v>3.0749999999999997</v>
      </c>
      <c r="Q53">
        <f t="shared" si="12"/>
        <v>5.3083333333333327</v>
      </c>
      <c r="U53" t="s">
        <v>242</v>
      </c>
      <c r="V53">
        <v>-1</v>
      </c>
      <c r="W53">
        <v>2.4</v>
      </c>
      <c r="X53">
        <v>-1.5</v>
      </c>
      <c r="AG53" s="4"/>
    </row>
    <row r="54" spans="3:33">
      <c r="C54" t="s">
        <v>67</v>
      </c>
      <c r="D54">
        <v>-4.7</v>
      </c>
      <c r="E54">
        <v>-0.9</v>
      </c>
      <c r="F54">
        <v>-6.5</v>
      </c>
      <c r="N54" t="s">
        <v>39</v>
      </c>
      <c r="O54">
        <v>0</v>
      </c>
      <c r="P54">
        <f t="shared" si="11"/>
        <v>-2.2416666666666663</v>
      </c>
      <c r="Q54">
        <f t="shared" si="12"/>
        <v>-0.6083333333333325</v>
      </c>
      <c r="U54" t="s">
        <v>231</v>
      </c>
      <c r="V54">
        <v>5</v>
      </c>
      <c r="W54">
        <v>3.4</v>
      </c>
      <c r="X54">
        <v>-2</v>
      </c>
      <c r="AG54" s="4"/>
    </row>
    <row r="55" spans="3:33">
      <c r="C55" t="s">
        <v>97</v>
      </c>
      <c r="D55">
        <v>-0.2</v>
      </c>
      <c r="E55">
        <v>1.8</v>
      </c>
      <c r="F55">
        <v>-4.7</v>
      </c>
      <c r="N55" t="s">
        <v>214</v>
      </c>
      <c r="O55">
        <v>0</v>
      </c>
      <c r="P55">
        <f t="shared" si="11"/>
        <v>3.0250000000000008</v>
      </c>
      <c r="Q55">
        <f t="shared" si="12"/>
        <v>4.2583333333333337</v>
      </c>
      <c r="U55" t="s">
        <v>240</v>
      </c>
      <c r="V55">
        <v>-8</v>
      </c>
      <c r="W55">
        <v>-3.4</v>
      </c>
      <c r="X55">
        <v>-3.4</v>
      </c>
      <c r="AG55" s="4"/>
    </row>
    <row r="56" spans="3:33">
      <c r="C56" t="s">
        <v>124</v>
      </c>
      <c r="N56" t="s">
        <v>67</v>
      </c>
      <c r="O56">
        <v>0</v>
      </c>
      <c r="P56">
        <f>P44-H43</f>
        <v>2.6999999999999993</v>
      </c>
      <c r="Q56">
        <f>W43-H43</f>
        <v>4.3666666666666654</v>
      </c>
      <c r="U56" t="s">
        <v>241</v>
      </c>
      <c r="V56">
        <v>4.5999999999999996</v>
      </c>
      <c r="W56">
        <v>1.7</v>
      </c>
      <c r="X56">
        <v>-1.7</v>
      </c>
      <c r="AG56" s="4"/>
    </row>
    <row r="57" spans="3:33">
      <c r="C57" t="s">
        <v>207</v>
      </c>
      <c r="D57" s="11">
        <f>POWER(2,D49)</f>
        <v>2.2973967099940702</v>
      </c>
      <c r="E57" s="11">
        <f t="shared" ref="E57:H57" si="13">POWER(2,E49)</f>
        <v>3.4822022531844965</v>
      </c>
      <c r="F57" s="11">
        <f t="shared" si="13"/>
        <v>8.8388347648318447E-2</v>
      </c>
      <c r="G57" s="11">
        <f t="shared" si="13"/>
        <v>0.87055056329612412</v>
      </c>
      <c r="H57" s="11">
        <f t="shared" si="13"/>
        <v>0.125</v>
      </c>
      <c r="I57" s="4">
        <f>AVERAGE(D57:H57)</f>
        <v>1.3727075748246018</v>
      </c>
      <c r="J57">
        <f>STDEV(D57:H57)</f>
        <v>1.4801545129247287</v>
      </c>
      <c r="K57">
        <f>J57/2</f>
        <v>0.74007725646236433</v>
      </c>
      <c r="N57" t="s">
        <v>244</v>
      </c>
      <c r="O57">
        <v>0</v>
      </c>
      <c r="P57">
        <f>P46-H45</f>
        <v>2.2999999999999994</v>
      </c>
      <c r="Q57">
        <f>W44-H45</f>
        <v>4.1333333333333329</v>
      </c>
      <c r="U57" t="s">
        <v>105</v>
      </c>
      <c r="V57">
        <v>-0.5</v>
      </c>
      <c r="W57">
        <v>3</v>
      </c>
      <c r="X57">
        <v>-1.5</v>
      </c>
      <c r="AG57" s="4"/>
    </row>
    <row r="58" spans="3:33">
      <c r="C58" t="s">
        <v>209</v>
      </c>
      <c r="D58" s="11">
        <f t="shared" ref="D58:G58" si="14">POWER(2,D50)</f>
        <v>1.7411011265922482</v>
      </c>
      <c r="E58" s="11">
        <f t="shared" si="14"/>
        <v>7.6946525834057269E-2</v>
      </c>
      <c r="F58" s="11">
        <f t="shared" si="14"/>
        <v>3.349292070425916E-2</v>
      </c>
      <c r="G58" s="11">
        <f t="shared" si="14"/>
        <v>0.32987697769322361</v>
      </c>
      <c r="H58" s="11"/>
      <c r="I58" s="4">
        <f t="shared" ref="I58:I63" si="15">AVERAGE(D58:H58)</f>
        <v>0.54535438770594713</v>
      </c>
      <c r="J58">
        <f t="shared" ref="J58:J63" si="16">STDEV(D58:H58)</f>
        <v>0.80780543537156491</v>
      </c>
      <c r="K58">
        <f t="shared" ref="K58:K63" si="17">J58/2</f>
        <v>0.40390271768578245</v>
      </c>
      <c r="N58" t="s">
        <v>245</v>
      </c>
      <c r="O58">
        <v>0</v>
      </c>
      <c r="P58">
        <f>P47-H46</f>
        <v>-4.9666666666666677</v>
      </c>
      <c r="Q58">
        <f>W46-H46</f>
        <v>-1.9666666666666675</v>
      </c>
      <c r="U58" t="s">
        <v>244</v>
      </c>
      <c r="V58">
        <v>-0.5</v>
      </c>
      <c r="W58">
        <v>-1</v>
      </c>
      <c r="X58">
        <v>-0.8</v>
      </c>
      <c r="AG58" s="4"/>
    </row>
    <row r="59" spans="3:33">
      <c r="C59" t="s">
        <v>231</v>
      </c>
      <c r="D59" s="11">
        <f t="shared" ref="D59:G59" si="18">POWER(2,D51)</f>
        <v>3.125E-2</v>
      </c>
      <c r="E59" s="11">
        <f t="shared" si="18"/>
        <v>4.4194173824159223E-2</v>
      </c>
      <c r="F59" s="11">
        <f t="shared" si="18"/>
        <v>0.61557220667245816</v>
      </c>
      <c r="G59" s="11">
        <f t="shared" si="18"/>
        <v>0.17677669529663687</v>
      </c>
      <c r="H59" s="11"/>
      <c r="I59" s="4">
        <f t="shared" si="15"/>
        <v>0.21694826894831357</v>
      </c>
      <c r="J59">
        <f t="shared" si="16"/>
        <v>0.2737654857287653</v>
      </c>
      <c r="K59">
        <f t="shared" si="17"/>
        <v>0.13688274286438265</v>
      </c>
    </row>
    <row r="60" spans="3:33">
      <c r="C60" t="s">
        <v>39</v>
      </c>
      <c r="D60" s="11">
        <f t="shared" ref="D60:H60" si="19">POWER(2,D52)</f>
        <v>0.5</v>
      </c>
      <c r="E60" s="11">
        <f t="shared" si="19"/>
        <v>0.15389305166811451</v>
      </c>
      <c r="F60" s="11">
        <f t="shared" si="19"/>
        <v>2.5382887386132369E-2</v>
      </c>
      <c r="G60" s="11">
        <f t="shared" si="19"/>
        <v>1.794841179682868E-2</v>
      </c>
      <c r="H60" s="11">
        <f t="shared" si="19"/>
        <v>8.8388347648318447E-2</v>
      </c>
      <c r="I60" s="4">
        <f t="shared" si="15"/>
        <v>0.15712253969987883</v>
      </c>
      <c r="J60">
        <f t="shared" si="16"/>
        <v>0.1993894088217267</v>
      </c>
      <c r="K60">
        <f t="shared" si="17"/>
        <v>9.9694704410863352E-2</v>
      </c>
    </row>
    <row r="61" spans="3:33">
      <c r="C61" t="s">
        <v>214</v>
      </c>
      <c r="D61" s="11">
        <f t="shared" ref="D61:H61" si="20">POWER(2,D53)</f>
        <v>9.4732285406899902E-2</v>
      </c>
      <c r="E61" s="11">
        <f t="shared" si="20"/>
        <v>0.87055056329612412</v>
      </c>
      <c r="F61" s="11">
        <f t="shared" si="20"/>
        <v>2</v>
      </c>
      <c r="G61" s="11">
        <f t="shared" si="20"/>
        <v>8.8388347648318447E-2</v>
      </c>
      <c r="H61" s="11">
        <f t="shared" si="20"/>
        <v>7.1793647187314694E-2</v>
      </c>
      <c r="I61" s="4">
        <f t="shared" si="15"/>
        <v>0.62509296870773146</v>
      </c>
      <c r="J61">
        <f t="shared" si="16"/>
        <v>0.84054940653284116</v>
      </c>
      <c r="K61">
        <f t="shared" si="17"/>
        <v>0.42027470326642058</v>
      </c>
    </row>
    <row r="62" spans="3:33">
      <c r="C62" t="s">
        <v>67</v>
      </c>
      <c r="D62" s="11">
        <f t="shared" ref="D62:F62" si="21">POWER(2,D54)</f>
        <v>3.8473262917028635E-2</v>
      </c>
      <c r="E62" s="11">
        <f t="shared" si="21"/>
        <v>0.53588673126814657</v>
      </c>
      <c r="F62" s="11">
        <f t="shared" si="21"/>
        <v>1.1048543456039808E-2</v>
      </c>
      <c r="G62" s="11"/>
      <c r="H62" s="11"/>
      <c r="I62" s="4">
        <f t="shared" si="15"/>
        <v>0.19513617921373835</v>
      </c>
      <c r="J62">
        <f t="shared" si="16"/>
        <v>0.29541704902293037</v>
      </c>
      <c r="K62">
        <f t="shared" si="17"/>
        <v>0.14770852451146518</v>
      </c>
      <c r="O62" t="s">
        <v>227</v>
      </c>
      <c r="P62" t="s">
        <v>215</v>
      </c>
    </row>
    <row r="63" spans="3:33">
      <c r="C63" t="s">
        <v>97</v>
      </c>
      <c r="D63" s="11">
        <f t="shared" ref="D63:F63" si="22">POWER(2,D55)</f>
        <v>0.87055056329612412</v>
      </c>
      <c r="E63" s="11">
        <f t="shared" si="22"/>
        <v>3.4822022531844965</v>
      </c>
      <c r="F63" s="11">
        <f t="shared" si="22"/>
        <v>3.8473262917028635E-2</v>
      </c>
      <c r="G63" s="11"/>
      <c r="H63" s="11"/>
      <c r="I63" s="4">
        <f t="shared" si="15"/>
        <v>1.4637420264658829</v>
      </c>
      <c r="J63">
        <f t="shared" si="16"/>
        <v>1.7968651656663774</v>
      </c>
      <c r="K63">
        <f t="shared" si="17"/>
        <v>0.89843258283318872</v>
      </c>
      <c r="N63" t="s">
        <v>102</v>
      </c>
      <c r="O63">
        <v>1</v>
      </c>
      <c r="P63">
        <v>1.89</v>
      </c>
      <c r="W63" t="s">
        <v>32</v>
      </c>
      <c r="AE63" t="s">
        <v>257</v>
      </c>
    </row>
    <row r="64" spans="3:33">
      <c r="N64" t="s">
        <v>103</v>
      </c>
      <c r="O64">
        <v>1</v>
      </c>
      <c r="P64">
        <v>55</v>
      </c>
      <c r="V64" t="s">
        <v>207</v>
      </c>
      <c r="W64">
        <v>-2</v>
      </c>
      <c r="X64">
        <v>5</v>
      </c>
      <c r="Y64">
        <v>2</v>
      </c>
      <c r="AD64" t="s">
        <v>207</v>
      </c>
      <c r="AE64">
        <v>3</v>
      </c>
      <c r="AF64">
        <v>3.4</v>
      </c>
      <c r="AG64">
        <v>-1.2</v>
      </c>
    </row>
    <row r="65" spans="2:36">
      <c r="N65" t="s">
        <v>33</v>
      </c>
      <c r="O65">
        <v>1</v>
      </c>
      <c r="P65">
        <v>0.14000000000000001</v>
      </c>
      <c r="V65" t="s">
        <v>242</v>
      </c>
      <c r="W65">
        <v>-4</v>
      </c>
      <c r="X65">
        <v>4.2</v>
      </c>
      <c r="Y65">
        <v>-2</v>
      </c>
      <c r="AD65" t="s">
        <v>242</v>
      </c>
      <c r="AE65">
        <v>-1</v>
      </c>
      <c r="AF65">
        <v>2.4</v>
      </c>
      <c r="AG65">
        <v>-1.5</v>
      </c>
    </row>
    <row r="66" spans="2:36">
      <c r="V66" t="s">
        <v>231</v>
      </c>
      <c r="W66">
        <v>-3.3</v>
      </c>
      <c r="X66">
        <v>5</v>
      </c>
      <c r="Y66">
        <v>-2</v>
      </c>
      <c r="AD66" t="s">
        <v>231</v>
      </c>
      <c r="AE66">
        <v>5</v>
      </c>
      <c r="AF66">
        <v>3.4</v>
      </c>
      <c r="AG66">
        <v>-2</v>
      </c>
    </row>
    <row r="67" spans="2:36">
      <c r="V67" t="s">
        <v>240</v>
      </c>
      <c r="W67">
        <v>-5.7</v>
      </c>
      <c r="X67">
        <v>-5</v>
      </c>
      <c r="Y67">
        <v>-9</v>
      </c>
      <c r="AD67" t="s">
        <v>240</v>
      </c>
      <c r="AE67">
        <v>-8</v>
      </c>
      <c r="AF67">
        <v>-3.4</v>
      </c>
      <c r="AG67">
        <v>-3.4</v>
      </c>
    </row>
    <row r="68" spans="2:36">
      <c r="C68" s="10" t="s">
        <v>168</v>
      </c>
      <c r="D68" s="10" t="s">
        <v>169</v>
      </c>
      <c r="E68" s="10" t="s">
        <v>170</v>
      </c>
      <c r="F68" s="10" t="s">
        <v>171</v>
      </c>
      <c r="V68" t="s">
        <v>241</v>
      </c>
      <c r="W68">
        <v>-0.7</v>
      </c>
      <c r="X68">
        <v>3.6</v>
      </c>
      <c r="Y68">
        <v>-2</v>
      </c>
      <c r="AD68" t="s">
        <v>241</v>
      </c>
      <c r="AE68">
        <v>4.5999999999999996</v>
      </c>
      <c r="AF68">
        <v>1.7</v>
      </c>
      <c r="AG68">
        <v>-1.7</v>
      </c>
    </row>
    <row r="69" spans="2:36">
      <c r="B69" t="s">
        <v>207</v>
      </c>
      <c r="C69">
        <v>0.08</v>
      </c>
      <c r="D69">
        <f>I57-K57</f>
        <v>0.63263031836223749</v>
      </c>
      <c r="E69">
        <f>I57+K57</f>
        <v>2.1127848312869659</v>
      </c>
      <c r="F69">
        <v>3.48</v>
      </c>
      <c r="O69" t="s">
        <v>227</v>
      </c>
      <c r="P69" t="s">
        <v>225</v>
      </c>
      <c r="Q69" t="s">
        <v>215</v>
      </c>
      <c r="V69" t="s">
        <v>105</v>
      </c>
      <c r="W69">
        <v>-2.5</v>
      </c>
      <c r="X69">
        <v>4.5</v>
      </c>
      <c r="Y69">
        <v>-6</v>
      </c>
      <c r="AD69" t="s">
        <v>105</v>
      </c>
      <c r="AE69">
        <v>-0.5</v>
      </c>
      <c r="AF69">
        <v>3</v>
      </c>
      <c r="AG69">
        <v>-1.5</v>
      </c>
    </row>
    <row r="70" spans="2:36">
      <c r="B70" t="s">
        <v>209</v>
      </c>
      <c r="C70">
        <v>0.03</v>
      </c>
      <c r="D70">
        <f t="shared" ref="D70:D75" si="23">I58-K58</f>
        <v>0.14145167002016468</v>
      </c>
      <c r="E70">
        <f t="shared" ref="E70:E75" si="24">I58+K58</f>
        <v>0.94925710539172958</v>
      </c>
      <c r="F70">
        <v>1.74</v>
      </c>
      <c r="N70" t="s">
        <v>207</v>
      </c>
      <c r="O70">
        <f t="shared" ref="O70:Q75" si="25">POWER(2,O51)</f>
        <v>1</v>
      </c>
      <c r="P70">
        <f>POWER(2,P51)</f>
        <v>4.3872999187785027</v>
      </c>
      <c r="Q70">
        <f t="shared" si="25"/>
        <v>4.594793419988136</v>
      </c>
      <c r="R70">
        <v>0.19363928800687669</v>
      </c>
      <c r="S70">
        <f>Q70*R39</f>
        <v>2.1805924567063548</v>
      </c>
      <c r="T70">
        <f>Q70*Y38*-1</f>
        <v>3.1254620534982274</v>
      </c>
      <c r="V70" t="s">
        <v>244</v>
      </c>
      <c r="W70">
        <v>-2.6</v>
      </c>
      <c r="X70">
        <v>-1.5</v>
      </c>
      <c r="Y70">
        <v>-3.6</v>
      </c>
      <c r="AD70" t="s">
        <v>244</v>
      </c>
      <c r="AE70">
        <v>-0.5</v>
      </c>
      <c r="AF70">
        <v>-1</v>
      </c>
      <c r="AG70">
        <v>-0.8</v>
      </c>
    </row>
    <row r="71" spans="2:36">
      <c r="B71" t="s">
        <v>231</v>
      </c>
      <c r="C71">
        <v>0.03</v>
      </c>
      <c r="D71">
        <f t="shared" si="23"/>
        <v>8.0065526083930916E-2</v>
      </c>
      <c r="E71">
        <f t="shared" si="24"/>
        <v>0.35383101181269622</v>
      </c>
      <c r="F71">
        <v>0.61</v>
      </c>
      <c r="N71" t="s">
        <v>242</v>
      </c>
      <c r="O71">
        <f t="shared" si="25"/>
        <v>1</v>
      </c>
      <c r="P71">
        <f t="shared" si="25"/>
        <v>5.46416102701758</v>
      </c>
      <c r="Q71">
        <f t="shared" si="25"/>
        <v>8.2821193907310153</v>
      </c>
      <c r="R71">
        <v>0.93849960000127441</v>
      </c>
      <c r="S71">
        <f>Q71*R40</f>
        <v>0.14283762887274337</v>
      </c>
      <c r="T71">
        <f>Q71*Y39*-1</f>
        <v>2.4114352639104388</v>
      </c>
    </row>
    <row r="72" spans="2:36">
      <c r="B72" t="s">
        <v>39</v>
      </c>
      <c r="C72">
        <v>0.01</v>
      </c>
      <c r="D72">
        <f t="shared" si="23"/>
        <v>5.7427835289015475E-2</v>
      </c>
      <c r="E72">
        <f t="shared" si="24"/>
        <v>0.25681724411074219</v>
      </c>
      <c r="F72">
        <v>0.5</v>
      </c>
      <c r="N72" t="s">
        <v>231</v>
      </c>
      <c r="O72">
        <f t="shared" si="25"/>
        <v>1</v>
      </c>
      <c r="P72">
        <f t="shared" si="25"/>
        <v>8.4268882876386844</v>
      </c>
      <c r="Q72">
        <f t="shared" si="25"/>
        <v>39.624843532078074</v>
      </c>
      <c r="R72">
        <v>1.6099613576646314</v>
      </c>
      <c r="S72">
        <f>Q72*R41*-1</f>
        <v>0.88759308676764181</v>
      </c>
      <c r="T72">
        <f>Q72*Y40*-1</f>
        <v>23.046836888497403</v>
      </c>
    </row>
    <row r="73" spans="2:36">
      <c r="B73" t="s">
        <v>214</v>
      </c>
      <c r="C73">
        <v>7.0000000000000007E-2</v>
      </c>
      <c r="D73">
        <f t="shared" si="23"/>
        <v>0.20481826544131088</v>
      </c>
      <c r="E73">
        <f t="shared" si="24"/>
        <v>1.045367671974152</v>
      </c>
      <c r="F73">
        <v>2</v>
      </c>
      <c r="N73" t="s">
        <v>240</v>
      </c>
      <c r="O73">
        <f t="shared" si="25"/>
        <v>1</v>
      </c>
      <c r="P73">
        <f t="shared" si="25"/>
        <v>0.21144191965786222</v>
      </c>
      <c r="Q73">
        <f t="shared" si="25"/>
        <v>0.65595405221872483</v>
      </c>
      <c r="R73">
        <v>2.9501973172881955</v>
      </c>
      <c r="S73">
        <f>Q73*R42*-1</f>
        <v>2.0164028102439917</v>
      </c>
      <c r="T73">
        <f>Q73*Y41</f>
        <v>1.2184751477484124</v>
      </c>
      <c r="V73" t="s">
        <v>207</v>
      </c>
      <c r="W73">
        <f>POWER(2,W64)</f>
        <v>0.25</v>
      </c>
      <c r="X73">
        <f t="shared" ref="X73:Y73" si="26">POWER(2,X64)</f>
        <v>32</v>
      </c>
      <c r="Y73">
        <f t="shared" si="26"/>
        <v>4</v>
      </c>
      <c r="Z73" s="4">
        <f>AVERAGE(W73:Y73)</f>
        <v>12.083333333333334</v>
      </c>
      <c r="AA73">
        <f>STDEV(W73:Y73)</f>
        <v>17.349951969193846</v>
      </c>
      <c r="AB73">
        <f>AA73/2</f>
        <v>8.674975984596923</v>
      </c>
      <c r="AD73" t="s">
        <v>207</v>
      </c>
      <c r="AE73">
        <f>POWER(2,AE64)</f>
        <v>8</v>
      </c>
      <c r="AF73">
        <f t="shared" ref="AF73:AG73" si="27">POWER(2,AF64)</f>
        <v>10.556063286183152</v>
      </c>
      <c r="AG73">
        <f t="shared" si="27"/>
        <v>0.43527528164806206</v>
      </c>
      <c r="AH73" s="4">
        <f>AVERAGE(AE73:AG73)</f>
        <v>6.3304461892770716</v>
      </c>
      <c r="AI73">
        <f>STDEV(AE73:AG73)</f>
        <v>5.2629027070011398</v>
      </c>
      <c r="AJ73">
        <f>AI73/2</f>
        <v>2.6314513535005699</v>
      </c>
    </row>
    <row r="74" spans="2:36">
      <c r="B74" t="s">
        <v>67</v>
      </c>
      <c r="C74">
        <v>0.01</v>
      </c>
      <c r="D74">
        <f t="shared" si="23"/>
        <v>4.742765470227317E-2</v>
      </c>
      <c r="E74">
        <f t="shared" si="24"/>
        <v>0.34284470372520354</v>
      </c>
      <c r="F74">
        <v>0.53</v>
      </c>
      <c r="N74" t="s">
        <v>241</v>
      </c>
      <c r="O74">
        <f t="shared" si="25"/>
        <v>1</v>
      </c>
      <c r="P74">
        <f t="shared" si="25"/>
        <v>8.1398375368214957</v>
      </c>
      <c r="Q74">
        <f t="shared" si="25"/>
        <v>19.137537947798467</v>
      </c>
      <c r="R74">
        <v>1.6106224894411005</v>
      </c>
      <c r="S74">
        <f>Q74*R43</f>
        <v>1.9588931053760177</v>
      </c>
      <c r="T74">
        <f>Q74*Y42*-1</f>
        <v>9.3058627408591015</v>
      </c>
      <c r="V74" t="s">
        <v>242</v>
      </c>
      <c r="W74">
        <f t="shared" ref="W74:Y74" si="28">POWER(2,W65)</f>
        <v>6.25E-2</v>
      </c>
      <c r="X74">
        <f t="shared" si="28"/>
        <v>18.379173679952558</v>
      </c>
      <c r="Y74">
        <f t="shared" si="28"/>
        <v>0.25</v>
      </c>
      <c r="Z74" s="4">
        <f t="shared" ref="Z74:Z79" si="29">AVERAGE(W74:Y74)</f>
        <v>6.2305578933175196</v>
      </c>
      <c r="AA74">
        <f t="shared" ref="AA74:AA79" si="30">STDEV(W74:Y74)</f>
        <v>10.521427574761828</v>
      </c>
      <c r="AB74">
        <f t="shared" ref="AB74:AB79" si="31">AA74/2</f>
        <v>5.2607137873809142</v>
      </c>
      <c r="AD74" t="s">
        <v>242</v>
      </c>
      <c r="AE74">
        <f t="shared" ref="AE74:AG74" si="32">POWER(2,AE65)</f>
        <v>0.5</v>
      </c>
      <c r="AF74">
        <f t="shared" si="32"/>
        <v>5.2780316430915768</v>
      </c>
      <c r="AG74">
        <f t="shared" si="32"/>
        <v>0.35355339059327379</v>
      </c>
      <c r="AH74" s="4">
        <f t="shared" ref="AH74:AH79" si="33">AVERAGE(AE74:AG74)</f>
        <v>2.0438616778949501</v>
      </c>
      <c r="AI74">
        <f t="shared" ref="AI74:AI79" si="34">STDEV(AE74:AG74)</f>
        <v>2.8018303259095907</v>
      </c>
      <c r="AJ74">
        <f t="shared" ref="AJ74:AJ79" si="35">AI74/2</f>
        <v>1.4009151629547953</v>
      </c>
    </row>
    <row r="75" spans="2:36">
      <c r="B75" t="s">
        <v>97</v>
      </c>
      <c r="C75">
        <v>0.03</v>
      </c>
      <c r="D75">
        <f t="shared" si="23"/>
        <v>0.5653094436326942</v>
      </c>
      <c r="E75">
        <f t="shared" si="24"/>
        <v>2.3621746092990716</v>
      </c>
      <c r="F75">
        <v>0.87</v>
      </c>
      <c r="N75" t="s">
        <v>105</v>
      </c>
      <c r="O75">
        <f t="shared" si="25"/>
        <v>1</v>
      </c>
      <c r="P75">
        <f t="shared" si="25"/>
        <v>6.4980191708498802</v>
      </c>
      <c r="Q75">
        <f t="shared" si="25"/>
        <v>20.629924935033245</v>
      </c>
      <c r="R75">
        <v>1.41079694330037</v>
      </c>
      <c r="S75">
        <f>Q75*R44</f>
        <v>-5.1449356514855396</v>
      </c>
      <c r="T75">
        <f>Q75*Y43</f>
        <v>-2.9102454216835354</v>
      </c>
      <c r="V75" t="s">
        <v>231</v>
      </c>
      <c r="W75">
        <f t="shared" ref="W75:Y75" si="36">POWER(2,W66)</f>
        <v>0.10153154954452946</v>
      </c>
      <c r="X75">
        <f t="shared" si="36"/>
        <v>32</v>
      </c>
      <c r="Y75">
        <f t="shared" si="36"/>
        <v>0.25</v>
      </c>
      <c r="Z75" s="4">
        <f t="shared" si="29"/>
        <v>10.783843849848177</v>
      </c>
      <c r="AA75">
        <f t="shared" si="30"/>
        <v>18.37388015801001</v>
      </c>
      <c r="AB75">
        <f t="shared" si="31"/>
        <v>9.1869400790050051</v>
      </c>
      <c r="AD75" t="s">
        <v>231</v>
      </c>
      <c r="AE75">
        <f t="shared" ref="AE75:AG75" si="37">POWER(2,AE66)</f>
        <v>32</v>
      </c>
      <c r="AF75">
        <f t="shared" si="37"/>
        <v>10.556063286183152</v>
      </c>
      <c r="AG75">
        <f t="shared" si="37"/>
        <v>0.25</v>
      </c>
      <c r="AH75" s="4">
        <f t="shared" si="33"/>
        <v>14.268687762061051</v>
      </c>
      <c r="AI75">
        <f t="shared" si="34"/>
        <v>16.19732417327522</v>
      </c>
      <c r="AJ75">
        <f t="shared" si="35"/>
        <v>8.09866208663761</v>
      </c>
    </row>
    <row r="76" spans="2:36">
      <c r="N76" t="s">
        <v>244</v>
      </c>
      <c r="O76">
        <v>1</v>
      </c>
      <c r="P76">
        <f>POWER(2,P57)</f>
        <v>4.9245776533796626</v>
      </c>
      <c r="Q76">
        <f>POWER(2,Q57)</f>
        <v>17.549199675114007</v>
      </c>
      <c r="R76">
        <v>1.2</v>
      </c>
      <c r="S76">
        <v>2.1</v>
      </c>
      <c r="T76">
        <v>5</v>
      </c>
      <c r="V76" t="s">
        <v>240</v>
      </c>
      <c r="W76">
        <f t="shared" ref="W76:Y76" si="38">POWER(2,W67)</f>
        <v>1.9236631458514314E-2</v>
      </c>
      <c r="X76">
        <f t="shared" si="38"/>
        <v>3.125E-2</v>
      </c>
      <c r="Y76">
        <f t="shared" si="38"/>
        <v>1.953125E-3</v>
      </c>
      <c r="Z76" s="4">
        <f t="shared" si="29"/>
        <v>1.747991881950477E-2</v>
      </c>
      <c r="AA76">
        <f t="shared" si="30"/>
        <v>1.4727228207081196E-2</v>
      </c>
      <c r="AB76">
        <f t="shared" si="31"/>
        <v>7.3636141035405981E-3</v>
      </c>
      <c r="AD76" t="s">
        <v>240</v>
      </c>
      <c r="AE76">
        <f t="shared" ref="AE76:AG76" si="39">POWER(2,AE67)</f>
        <v>3.90625E-3</v>
      </c>
      <c r="AF76">
        <f t="shared" si="39"/>
        <v>9.4732285406899902E-2</v>
      </c>
      <c r="AG76">
        <f t="shared" si="39"/>
        <v>9.4732285406899902E-2</v>
      </c>
      <c r="AH76" s="4">
        <f t="shared" si="33"/>
        <v>6.4456940271266597E-2</v>
      </c>
      <c r="AI76">
        <f t="shared" si="34"/>
        <v>5.2438435991600141E-2</v>
      </c>
      <c r="AJ76">
        <f t="shared" si="35"/>
        <v>2.621921799580007E-2</v>
      </c>
    </row>
    <row r="77" spans="2:36">
      <c r="V77" t="s">
        <v>241</v>
      </c>
      <c r="W77">
        <f t="shared" ref="W77:Y77" si="40">POWER(2,W68)</f>
        <v>0.61557220667245816</v>
      </c>
      <c r="X77">
        <f t="shared" si="40"/>
        <v>12.125732532083184</v>
      </c>
      <c r="Y77">
        <f t="shared" si="40"/>
        <v>0.25</v>
      </c>
      <c r="Z77" s="4">
        <f t="shared" si="29"/>
        <v>4.3304349129185473</v>
      </c>
      <c r="AA77">
        <f t="shared" si="30"/>
        <v>6.7533998466023188</v>
      </c>
      <c r="AB77">
        <f t="shared" si="31"/>
        <v>3.3766999233011594</v>
      </c>
      <c r="AD77" t="s">
        <v>241</v>
      </c>
      <c r="AE77">
        <f t="shared" ref="AE77:AG77" si="41">POWER(2,AE68)</f>
        <v>24.251465064166357</v>
      </c>
      <c r="AF77">
        <f t="shared" si="41"/>
        <v>3.2490095854249419</v>
      </c>
      <c r="AG77">
        <f t="shared" si="41"/>
        <v>0.30778610333622908</v>
      </c>
      <c r="AH77" s="4">
        <f t="shared" si="33"/>
        <v>9.269420250975843</v>
      </c>
      <c r="AI77">
        <f t="shared" si="34"/>
        <v>13.057907526906218</v>
      </c>
      <c r="AJ77">
        <f t="shared" si="35"/>
        <v>6.5289537634531092</v>
      </c>
    </row>
    <row r="78" spans="2:36">
      <c r="N78" t="s">
        <v>245</v>
      </c>
      <c r="O78">
        <v>1</v>
      </c>
      <c r="P78">
        <f>POWER(2,P58)</f>
        <v>3.198043412489919E-2</v>
      </c>
      <c r="Q78">
        <f>POWER(2,Q58)</f>
        <v>0.25584347299919358</v>
      </c>
      <c r="R78">
        <v>1.5</v>
      </c>
      <c r="V78" t="s">
        <v>105</v>
      </c>
      <c r="W78">
        <f t="shared" ref="W78:Y78" si="42">POWER(2,W69)</f>
        <v>0.17677669529663687</v>
      </c>
      <c r="X78">
        <f t="shared" si="42"/>
        <v>22.627416997969519</v>
      </c>
      <c r="Y78">
        <f t="shared" si="42"/>
        <v>1.5625E-2</v>
      </c>
      <c r="Z78" s="4">
        <f t="shared" si="29"/>
        <v>7.606606231088719</v>
      </c>
      <c r="AA78">
        <f t="shared" si="30"/>
        <v>13.008653256123628</v>
      </c>
      <c r="AB78">
        <f t="shared" si="31"/>
        <v>6.5043266280618139</v>
      </c>
      <c r="AD78" t="s">
        <v>105</v>
      </c>
      <c r="AE78">
        <f t="shared" ref="AE78:AG78" si="43">POWER(2,AE69)</f>
        <v>0.70710678118654746</v>
      </c>
      <c r="AF78">
        <f t="shared" si="43"/>
        <v>8</v>
      </c>
      <c r="AG78">
        <f t="shared" si="43"/>
        <v>0.35355339059327379</v>
      </c>
      <c r="AH78" s="4">
        <f t="shared" si="33"/>
        <v>3.0202200572599405</v>
      </c>
      <c r="AI78">
        <f t="shared" si="34"/>
        <v>4.31623750604472</v>
      </c>
      <c r="AJ78">
        <f t="shared" si="35"/>
        <v>2.15811875302236</v>
      </c>
    </row>
    <row r="79" spans="2:36">
      <c r="V79" t="s">
        <v>244</v>
      </c>
      <c r="W79">
        <f t="shared" ref="W79:Y79" si="44">POWER(2,W70)</f>
        <v>0.1649384888466118</v>
      </c>
      <c r="X79">
        <f t="shared" si="44"/>
        <v>0.35355339059327379</v>
      </c>
      <c r="Y79">
        <f t="shared" si="44"/>
        <v>8.2469244423305901E-2</v>
      </c>
      <c r="Z79" s="4">
        <f t="shared" si="29"/>
        <v>0.20032037462106386</v>
      </c>
      <c r="AA79">
        <f t="shared" si="30"/>
        <v>0.13896244800985766</v>
      </c>
      <c r="AB79">
        <f t="shared" si="31"/>
        <v>6.9481224004928829E-2</v>
      </c>
      <c r="AD79" t="s">
        <v>244</v>
      </c>
      <c r="AE79">
        <f t="shared" ref="AE79:AG79" si="45">POWER(2,AE70)</f>
        <v>0.70710678118654746</v>
      </c>
      <c r="AF79">
        <f t="shared" si="45"/>
        <v>0.5</v>
      </c>
      <c r="AG79">
        <f t="shared" si="45"/>
        <v>0.57434917749851755</v>
      </c>
      <c r="AH79" s="4">
        <f t="shared" si="33"/>
        <v>0.59381865289502167</v>
      </c>
      <c r="AI79">
        <f t="shared" si="34"/>
        <v>0.10491711041352858</v>
      </c>
      <c r="AJ79">
        <f t="shared" si="35"/>
        <v>5.245855520676429E-2</v>
      </c>
    </row>
    <row r="80" spans="2:36">
      <c r="C80" t="s">
        <v>260</v>
      </c>
    </row>
    <row r="81" spans="2:33">
      <c r="C81" t="s">
        <v>100</v>
      </c>
      <c r="D81">
        <v>-0.80000000000000071</v>
      </c>
      <c r="F81">
        <v>-8.4</v>
      </c>
      <c r="G81">
        <v>-3.5</v>
      </c>
    </row>
    <row r="82" spans="2:33">
      <c r="C82" t="s">
        <v>101</v>
      </c>
      <c r="D82">
        <v>-6.6000000000000014</v>
      </c>
      <c r="E82">
        <v>-7</v>
      </c>
      <c r="F82">
        <v>-5.3</v>
      </c>
      <c r="G82">
        <v>-9</v>
      </c>
      <c r="W82" s="10" t="s">
        <v>168</v>
      </c>
      <c r="X82" s="10" t="s">
        <v>169</v>
      </c>
      <c r="Y82" s="10" t="s">
        <v>170</v>
      </c>
      <c r="Z82" s="10" t="s">
        <v>171</v>
      </c>
      <c r="AD82" s="10" t="s">
        <v>168</v>
      </c>
      <c r="AE82" s="10" t="s">
        <v>169</v>
      </c>
      <c r="AF82" s="10" t="s">
        <v>170</v>
      </c>
      <c r="AG82" s="10" t="s">
        <v>171</v>
      </c>
    </row>
    <row r="83" spans="2:33">
      <c r="C83" t="s">
        <v>160</v>
      </c>
      <c r="D83">
        <v>3.6</v>
      </c>
      <c r="E83">
        <v>-6.6</v>
      </c>
      <c r="F83">
        <v>1</v>
      </c>
      <c r="G83">
        <v>-4.2</v>
      </c>
      <c r="V83" t="s">
        <v>23</v>
      </c>
      <c r="W83">
        <v>0.25</v>
      </c>
      <c r="X83">
        <f>Z73-AB73</f>
        <v>3.4083573487364109</v>
      </c>
      <c r="Y83">
        <f>Z73+AB73</f>
        <v>20.758309317930255</v>
      </c>
      <c r="Z83">
        <v>32</v>
      </c>
      <c r="AC83" t="s">
        <v>207</v>
      </c>
      <c r="AD83">
        <v>0.43</v>
      </c>
      <c r="AE83">
        <f>AH73-AJ73</f>
        <v>3.6989948357765017</v>
      </c>
      <c r="AF83">
        <f>AH73+AJ73</f>
        <v>8.9618975427776419</v>
      </c>
      <c r="AG83">
        <v>8</v>
      </c>
    </row>
    <row r="84" spans="2:33">
      <c r="N84" s="3"/>
      <c r="O84" s="2"/>
      <c r="P84" s="2"/>
      <c r="Q84" s="2"/>
      <c r="R84" s="2"/>
      <c r="V84" t="s">
        <v>24</v>
      </c>
      <c r="W84">
        <v>6.2E-2</v>
      </c>
      <c r="X84">
        <f t="shared" ref="X84:X89" si="46">Z74-AB74</f>
        <v>0.96984410593660542</v>
      </c>
      <c r="Y84">
        <f t="shared" ref="Y84:Y89" si="47">Z74+AB74</f>
        <v>11.491271680698434</v>
      </c>
      <c r="Z84">
        <v>18</v>
      </c>
      <c r="AC84" t="s">
        <v>242</v>
      </c>
      <c r="AD84">
        <v>0.35</v>
      </c>
      <c r="AE84">
        <f t="shared" ref="AE84:AE89" si="48">AH74-AJ74</f>
        <v>0.64294651494015476</v>
      </c>
      <c r="AF84">
        <f t="shared" ref="AF84:AF89" si="49">AH74+AJ74</f>
        <v>3.4447768408497454</v>
      </c>
      <c r="AG84">
        <v>5.27</v>
      </c>
    </row>
    <row r="85" spans="2:33">
      <c r="C85" t="s">
        <v>102</v>
      </c>
      <c r="D85">
        <f>POWER(2,D81)</f>
        <v>0.57434917749851722</v>
      </c>
      <c r="E85">
        <f t="shared" ref="E85:G85" si="50">POWER(2,E81)</f>
        <v>1</v>
      </c>
      <c r="F85">
        <f t="shared" si="50"/>
        <v>2.9603839189656219E-3</v>
      </c>
      <c r="G85">
        <f t="shared" si="50"/>
        <v>8.8388347648318447E-2</v>
      </c>
      <c r="H85" s="4">
        <f>AVERAGE(D85:G85)</f>
        <v>0.41642447726645032</v>
      </c>
      <c r="I85">
        <f>STDEV(D85:G85)</f>
        <v>0.46334323508590808</v>
      </c>
      <c r="J85">
        <f>I85/2</f>
        <v>0.23167161754295404</v>
      </c>
      <c r="N85" s="3"/>
      <c r="O85" s="3"/>
      <c r="P85" s="3"/>
      <c r="Q85" s="3"/>
      <c r="R85" s="3"/>
      <c r="V85" t="s">
        <v>25</v>
      </c>
      <c r="W85">
        <v>0.1</v>
      </c>
      <c r="X85">
        <f t="shared" si="46"/>
        <v>1.5969037708431717</v>
      </c>
      <c r="Y85">
        <f t="shared" si="47"/>
        <v>19.97078392885318</v>
      </c>
      <c r="Z85">
        <v>32</v>
      </c>
      <c r="AC85" t="s">
        <v>231</v>
      </c>
      <c r="AD85">
        <v>0.25</v>
      </c>
      <c r="AE85">
        <f t="shared" si="48"/>
        <v>6.1700256754234406</v>
      </c>
      <c r="AF85">
        <f t="shared" si="49"/>
        <v>22.367349848698659</v>
      </c>
      <c r="AG85">
        <v>32</v>
      </c>
    </row>
    <row r="86" spans="2:33">
      <c r="C86" t="s">
        <v>103</v>
      </c>
      <c r="D86">
        <f t="shared" ref="D86:G86" si="51">POWER(2,D82)</f>
        <v>1.0308655552913231E-2</v>
      </c>
      <c r="E86">
        <f t="shared" si="51"/>
        <v>7.8125E-3</v>
      </c>
      <c r="F86">
        <f t="shared" si="51"/>
        <v>2.5382887386132369E-2</v>
      </c>
      <c r="G86">
        <f t="shared" si="51"/>
        <v>1.953125E-3</v>
      </c>
      <c r="H86" s="4">
        <f t="shared" ref="H86:H87" si="52">AVERAGE(D86:G86)</f>
        <v>1.1364291984761399E-2</v>
      </c>
      <c r="I86">
        <f t="shared" ref="I86:I87" si="53">STDEV(D86:G86)</f>
        <v>9.9803252388831285E-3</v>
      </c>
      <c r="J86">
        <f t="shared" ref="J86:J87" si="54">I86/2</f>
        <v>4.9901626194415643E-3</v>
      </c>
      <c r="N86" s="3"/>
      <c r="O86" s="3"/>
      <c r="P86" s="3"/>
      <c r="Q86" s="3"/>
      <c r="R86" s="3"/>
      <c r="V86" t="s">
        <v>26</v>
      </c>
      <c r="W86">
        <v>1E-3</v>
      </c>
      <c r="X86">
        <f t="shared" si="46"/>
        <v>1.0116304715964173E-2</v>
      </c>
      <c r="Y86">
        <f t="shared" si="47"/>
        <v>2.4843532923045367E-2</v>
      </c>
      <c r="Z86">
        <v>0.03</v>
      </c>
      <c r="AC86" t="s">
        <v>240</v>
      </c>
      <c r="AD86">
        <v>3.0000000000000001E-3</v>
      </c>
      <c r="AE86">
        <f t="shared" si="48"/>
        <v>3.8237722275466526E-2</v>
      </c>
      <c r="AF86">
        <f t="shared" si="49"/>
        <v>9.0676158267066667E-2</v>
      </c>
      <c r="AG86">
        <v>0.09</v>
      </c>
    </row>
    <row r="87" spans="2:33">
      <c r="C87" t="s">
        <v>33</v>
      </c>
      <c r="D87">
        <f>POWER(2,D83)</f>
        <v>12.125732532083184</v>
      </c>
      <c r="E87">
        <f t="shared" ref="E87:G87" si="55">POWER(2,E83)</f>
        <v>1.0308655552913239E-2</v>
      </c>
      <c r="F87">
        <f t="shared" si="55"/>
        <v>2</v>
      </c>
      <c r="G87">
        <f t="shared" si="55"/>
        <v>5.4409410206007765E-2</v>
      </c>
      <c r="H87" s="4">
        <f t="shared" si="52"/>
        <v>3.5476126494605262</v>
      </c>
      <c r="I87">
        <f t="shared" si="53"/>
        <v>5.7935088403450692</v>
      </c>
      <c r="J87">
        <f t="shared" si="54"/>
        <v>2.8967544201725346</v>
      </c>
      <c r="N87" s="3"/>
      <c r="O87" s="3"/>
      <c r="P87" s="3"/>
      <c r="Q87" s="3"/>
      <c r="R87" s="3"/>
      <c r="V87" t="s">
        <v>27</v>
      </c>
      <c r="W87">
        <v>0.25</v>
      </c>
      <c r="X87">
        <f t="shared" si="46"/>
        <v>0.9537349896173879</v>
      </c>
      <c r="Y87">
        <f t="shared" si="47"/>
        <v>7.7071348362197067</v>
      </c>
      <c r="Z87">
        <v>12.12</v>
      </c>
      <c r="AC87" t="s">
        <v>241</v>
      </c>
      <c r="AD87">
        <v>0.3</v>
      </c>
      <c r="AE87">
        <f t="shared" si="48"/>
        <v>2.7404664875227338</v>
      </c>
      <c r="AF87">
        <f t="shared" si="49"/>
        <v>15.798374014428951</v>
      </c>
      <c r="AG87">
        <v>24.25</v>
      </c>
    </row>
    <row r="88" spans="2:33">
      <c r="N88" s="3"/>
      <c r="O88" s="3"/>
      <c r="P88" s="3"/>
      <c r="Q88" s="3"/>
      <c r="R88" s="3"/>
      <c r="V88" t="s">
        <v>28</v>
      </c>
      <c r="W88">
        <v>0.01</v>
      </c>
      <c r="X88">
        <f t="shared" si="46"/>
        <v>1.1022796030269051</v>
      </c>
      <c r="Y88">
        <f t="shared" si="47"/>
        <v>14.110932859150534</v>
      </c>
      <c r="Z88">
        <v>22.62</v>
      </c>
      <c r="AC88" t="s">
        <v>105</v>
      </c>
      <c r="AD88">
        <v>0.35</v>
      </c>
      <c r="AE88">
        <f t="shared" si="48"/>
        <v>0.86210130423758047</v>
      </c>
      <c r="AF88">
        <f t="shared" si="49"/>
        <v>5.1783388102823</v>
      </c>
      <c r="AG88">
        <v>8</v>
      </c>
    </row>
    <row r="89" spans="2:33">
      <c r="G89" s="10"/>
      <c r="H89" s="10"/>
      <c r="I89" s="10"/>
      <c r="J89" s="10"/>
      <c r="N89" s="3"/>
      <c r="O89" s="3"/>
      <c r="P89" s="3"/>
      <c r="Q89" s="3"/>
      <c r="R89" s="3"/>
      <c r="V89" t="s">
        <v>29</v>
      </c>
      <c r="W89">
        <v>0.08</v>
      </c>
      <c r="X89">
        <f t="shared" si="46"/>
        <v>0.13083915061613505</v>
      </c>
      <c r="Y89">
        <f t="shared" si="47"/>
        <v>0.26980159862599268</v>
      </c>
      <c r="Z89">
        <v>0.35</v>
      </c>
      <c r="AC89" t="s">
        <v>244</v>
      </c>
      <c r="AD89">
        <v>0.5</v>
      </c>
      <c r="AE89">
        <f t="shared" si="48"/>
        <v>0.54136009768825732</v>
      </c>
      <c r="AF89">
        <f t="shared" si="49"/>
        <v>0.64627720810178602</v>
      </c>
      <c r="AG89">
        <v>0.7</v>
      </c>
    </row>
    <row r="90" spans="2:33">
      <c r="N90" s="3"/>
      <c r="O90" s="3"/>
      <c r="P90" s="3"/>
      <c r="Q90" s="3"/>
      <c r="R90" s="3"/>
    </row>
    <row r="91" spans="2:33">
      <c r="N91" s="3"/>
      <c r="O91" s="3"/>
      <c r="P91" s="3"/>
      <c r="Q91" s="3"/>
      <c r="R91" s="3"/>
    </row>
    <row r="92" spans="2:33">
      <c r="N92" s="3"/>
      <c r="O92" s="3"/>
      <c r="P92" s="3"/>
      <c r="Q92" s="3"/>
      <c r="R92" s="3"/>
    </row>
    <row r="93" spans="2:33">
      <c r="N93" s="3"/>
      <c r="O93" s="3"/>
      <c r="P93" s="3"/>
      <c r="Q93" s="3"/>
      <c r="R93" s="3"/>
    </row>
    <row r="94" spans="2:33">
      <c r="B94" t="s">
        <v>261</v>
      </c>
      <c r="N94" s="3"/>
      <c r="O94" s="3"/>
      <c r="P94" s="3"/>
      <c r="Q94" s="3"/>
      <c r="R94" s="3"/>
    </row>
    <row r="95" spans="2:33">
      <c r="B95" t="s">
        <v>100</v>
      </c>
      <c r="C95">
        <v>1</v>
      </c>
      <c r="D95">
        <v>-0.5</v>
      </c>
      <c r="E95">
        <v>-9.5</v>
      </c>
      <c r="N95" s="3"/>
      <c r="O95" s="3"/>
      <c r="P95" s="3"/>
      <c r="Q95" s="3"/>
      <c r="R95" s="3"/>
    </row>
    <row r="96" spans="2:33">
      <c r="B96" t="s">
        <v>101</v>
      </c>
      <c r="C96">
        <v>-4.8</v>
      </c>
      <c r="D96">
        <v>-11.5</v>
      </c>
      <c r="E96">
        <v>-11.5</v>
      </c>
      <c r="N96" s="3"/>
      <c r="O96" s="3"/>
      <c r="P96" s="3"/>
      <c r="Q96" s="3"/>
      <c r="R96" s="3"/>
    </row>
    <row r="97" spans="2:18">
      <c r="B97" t="s">
        <v>160</v>
      </c>
      <c r="C97">
        <v>0.8</v>
      </c>
      <c r="D97">
        <v>1</v>
      </c>
      <c r="E97">
        <v>1.5</v>
      </c>
      <c r="N97" s="3"/>
      <c r="O97" s="3"/>
      <c r="P97" s="3"/>
      <c r="Q97" s="3"/>
      <c r="R97" s="3"/>
    </row>
    <row r="98" spans="2:18">
      <c r="N98" s="3"/>
      <c r="O98" s="3"/>
      <c r="P98" s="3"/>
      <c r="Q98" s="3"/>
      <c r="R98" s="3"/>
    </row>
    <row r="100" spans="2:18">
      <c r="B100" t="s">
        <v>102</v>
      </c>
      <c r="C100">
        <f>POWER(2,C95)</f>
        <v>2</v>
      </c>
      <c r="D100">
        <f t="shared" ref="D100:E100" si="56">POWER(2,D95)</f>
        <v>0.70710678118654746</v>
      </c>
      <c r="E100">
        <f t="shared" si="56"/>
        <v>1.3810679320049757E-3</v>
      </c>
      <c r="F100" s="4">
        <f>AVERAGE(C100:E100)</f>
        <v>0.90282928303951737</v>
      </c>
      <c r="G100">
        <f>STDEV(C100:E100)</f>
        <v>1.0135826962827663</v>
      </c>
      <c r="H100">
        <f>G100/2</f>
        <v>0.50679134814138316</v>
      </c>
    </row>
    <row r="101" spans="2:18">
      <c r="B101" t="s">
        <v>103</v>
      </c>
      <c r="C101">
        <f t="shared" ref="C101:E101" si="57">POWER(2,C96)</f>
        <v>3.5896823593657347E-2</v>
      </c>
      <c r="D101">
        <f t="shared" si="57"/>
        <v>3.4526698300124388E-4</v>
      </c>
      <c r="E101">
        <f t="shared" si="57"/>
        <v>3.4526698300124388E-4</v>
      </c>
      <c r="F101" s="4">
        <f t="shared" ref="F101:F102" si="58">AVERAGE(C101:E101)</f>
        <v>1.2195785853219947E-2</v>
      </c>
      <c r="G101">
        <f t="shared" ref="G101:G102" si="59">STDEV(C101:E101)</f>
        <v>2.0525700779272519E-2</v>
      </c>
      <c r="H101">
        <f t="shared" ref="H101:H102" si="60">G101/2</f>
        <v>1.0262850389636259E-2</v>
      </c>
    </row>
    <row r="102" spans="2:18">
      <c r="B102" t="s">
        <v>33</v>
      </c>
      <c r="C102">
        <f t="shared" ref="C102:E102" si="61">POWER(2,C97)</f>
        <v>1.7411011265922482</v>
      </c>
      <c r="D102">
        <f t="shared" si="61"/>
        <v>2</v>
      </c>
      <c r="E102">
        <f t="shared" si="61"/>
        <v>2.8284271247461898</v>
      </c>
      <c r="F102" s="4">
        <f t="shared" si="58"/>
        <v>2.1898427504461462</v>
      </c>
      <c r="G102">
        <f t="shared" si="59"/>
        <v>0.56797857264872587</v>
      </c>
      <c r="H102">
        <f t="shared" si="60"/>
        <v>0.28398928632436293</v>
      </c>
    </row>
    <row r="105" spans="2:18">
      <c r="F105" s="10"/>
      <c r="G105" s="10"/>
      <c r="H105" s="10"/>
      <c r="I105" s="10"/>
    </row>
    <row r="106" spans="2:18">
      <c r="B106" t="s">
        <v>124</v>
      </c>
      <c r="E106" t="s">
        <v>125</v>
      </c>
    </row>
    <row r="107" spans="2:18">
      <c r="B107" t="s">
        <v>111</v>
      </c>
      <c r="C107" t="s">
        <v>113</v>
      </c>
      <c r="D107" t="s">
        <v>114</v>
      </c>
      <c r="E107" t="s">
        <v>111</v>
      </c>
      <c r="F107" t="s">
        <v>113</v>
      </c>
      <c r="G107" t="s">
        <v>114</v>
      </c>
      <c r="I107" t="s">
        <v>111</v>
      </c>
      <c r="J107" t="s">
        <v>113</v>
      </c>
      <c r="K107" t="s">
        <v>114</v>
      </c>
      <c r="L107" t="s">
        <v>111</v>
      </c>
      <c r="M107" t="s">
        <v>113</v>
      </c>
      <c r="N107" t="s">
        <v>114</v>
      </c>
    </row>
    <row r="108" spans="2:18">
      <c r="B108">
        <v>12.125732532083184</v>
      </c>
      <c r="C108">
        <v>1.0308655552913231E-2</v>
      </c>
      <c r="D108">
        <v>0.57434917749851722</v>
      </c>
      <c r="E108">
        <v>1.7411011265922482</v>
      </c>
      <c r="F108">
        <v>3.5896823593657347E-2</v>
      </c>
      <c r="G108">
        <v>2</v>
      </c>
      <c r="H108" t="s">
        <v>115</v>
      </c>
      <c r="I108">
        <f>MIN(B108:B111)</f>
        <v>1.0308655552913239E-2</v>
      </c>
      <c r="J108">
        <f t="shared" ref="J108:N108" si="62">MIN(C108:C111)</f>
        <v>1.953125E-3</v>
      </c>
      <c r="K108">
        <f t="shared" si="62"/>
        <v>2.9603839189656219E-3</v>
      </c>
      <c r="L108">
        <f t="shared" si="62"/>
        <v>1.7411011265922482</v>
      </c>
      <c r="M108">
        <f t="shared" si="62"/>
        <v>3.4526698300124388E-4</v>
      </c>
      <c r="N108">
        <f t="shared" si="62"/>
        <v>1.3810679320049757E-3</v>
      </c>
    </row>
    <row r="109" spans="2:18">
      <c r="B109">
        <v>1.0308655552913239E-2</v>
      </c>
      <c r="C109">
        <v>7.8125E-3</v>
      </c>
      <c r="D109">
        <v>1</v>
      </c>
      <c r="E109">
        <v>2</v>
      </c>
      <c r="F109">
        <v>3.4526698300124388E-4</v>
      </c>
      <c r="G109">
        <v>0.70710678118654746</v>
      </c>
      <c r="H109" t="s">
        <v>116</v>
      </c>
      <c r="I109">
        <f>QUARTILE(B108:B111,1)</f>
        <v>4.3384221542734136E-2</v>
      </c>
      <c r="J109">
        <f t="shared" ref="J109:N109" si="63">QUARTILE(C108:C111,1)</f>
        <v>6.34765625E-3</v>
      </c>
      <c r="K109">
        <f t="shared" si="63"/>
        <v>6.7031356715980248E-2</v>
      </c>
      <c r="L109">
        <f t="shared" si="63"/>
        <v>1.8705505632961241</v>
      </c>
      <c r="M109">
        <f t="shared" si="63"/>
        <v>3.4526698300124388E-4</v>
      </c>
      <c r="N109">
        <f t="shared" si="63"/>
        <v>0.35424392455927622</v>
      </c>
    </row>
    <row r="110" spans="2:18">
      <c r="B110">
        <v>2</v>
      </c>
      <c r="C110">
        <v>2.5382887386132369E-2</v>
      </c>
      <c r="D110">
        <v>2.9603839189656219E-3</v>
      </c>
      <c r="E110">
        <v>2.8284271247461898</v>
      </c>
      <c r="F110">
        <v>3.4526698300124388E-4</v>
      </c>
      <c r="G110">
        <v>1.3810679320049757E-3</v>
      </c>
      <c r="H110" t="s">
        <v>249</v>
      </c>
      <c r="I110">
        <f>MEDIAN(B108:B111)</f>
        <v>1.027204705103004</v>
      </c>
      <c r="J110">
        <f t="shared" ref="J110:N110" si="64">MEDIAN(C108:C111)</f>
        <v>9.0605777764566145E-3</v>
      </c>
      <c r="K110">
        <f t="shared" si="64"/>
        <v>0.33136876257341785</v>
      </c>
      <c r="L110">
        <f t="shared" si="64"/>
        <v>2</v>
      </c>
      <c r="M110">
        <f t="shared" si="64"/>
        <v>3.4526698300124388E-4</v>
      </c>
      <c r="N110">
        <f t="shared" si="64"/>
        <v>0.70710678118654746</v>
      </c>
    </row>
    <row r="111" spans="2:18">
      <c r="B111">
        <v>5.4409410206007765E-2</v>
      </c>
      <c r="C111">
        <v>1.953125E-3</v>
      </c>
      <c r="D111">
        <v>8.8388347648318447E-2</v>
      </c>
      <c r="H111" t="s">
        <v>117</v>
      </c>
      <c r="I111">
        <f>QUARTILE(B108:B111,3)</f>
        <v>4.531433133020796</v>
      </c>
      <c r="J111">
        <f t="shared" ref="J111:N111" si="65">QUARTILE(C108:C111,3)</f>
        <v>1.4077213511218016E-2</v>
      </c>
      <c r="K111">
        <f t="shared" si="65"/>
        <v>0.68076188312388797</v>
      </c>
      <c r="L111">
        <f t="shared" si="65"/>
        <v>2.4142135623730949</v>
      </c>
      <c r="M111">
        <f t="shared" si="65"/>
        <v>1.8121045288329293E-2</v>
      </c>
      <c r="N111">
        <f t="shared" si="65"/>
        <v>1.3535533905932737</v>
      </c>
    </row>
    <row r="112" spans="2:18">
      <c r="H112" t="s">
        <v>118</v>
      </c>
      <c r="I112">
        <f>MAX(B108:B111)</f>
        <v>12.125732532083184</v>
      </c>
      <c r="J112">
        <f t="shared" ref="J112:N112" si="66">MAX(C108:C111)</f>
        <v>2.5382887386132369E-2</v>
      </c>
      <c r="K112">
        <f t="shared" si="66"/>
        <v>1</v>
      </c>
      <c r="L112">
        <f t="shared" si="66"/>
        <v>2.8284271247461898</v>
      </c>
      <c r="M112">
        <f t="shared" si="66"/>
        <v>3.5896823593657347E-2</v>
      </c>
      <c r="N112">
        <f t="shared" si="66"/>
        <v>2</v>
      </c>
    </row>
    <row r="115" spans="7:43">
      <c r="G115" t="s">
        <v>116</v>
      </c>
      <c r="H115" t="s">
        <v>119</v>
      </c>
      <c r="I115">
        <f>I109</f>
        <v>4.3384221542734136E-2</v>
      </c>
      <c r="J115">
        <f t="shared" ref="J115:N115" si="67">J109</f>
        <v>6.34765625E-3</v>
      </c>
      <c r="K115">
        <f t="shared" si="67"/>
        <v>6.7031356715980248E-2</v>
      </c>
      <c r="L115">
        <f t="shared" si="67"/>
        <v>1.8705505632961241</v>
      </c>
      <c r="M115">
        <f t="shared" si="67"/>
        <v>3.4526698300124388E-4</v>
      </c>
      <c r="N115">
        <f t="shared" si="67"/>
        <v>0.35424392455927622</v>
      </c>
    </row>
    <row r="116" spans="7:43">
      <c r="G116" t="s">
        <v>199</v>
      </c>
      <c r="H116" t="s">
        <v>120</v>
      </c>
      <c r="I116">
        <f>I110-I109</f>
        <v>0.98382048356026985</v>
      </c>
      <c r="J116">
        <f t="shared" ref="J116:N116" si="68">J110-J109</f>
        <v>2.7129215264566145E-3</v>
      </c>
      <c r="K116">
        <f t="shared" si="68"/>
        <v>0.26433740585743759</v>
      </c>
      <c r="L116">
        <f t="shared" si="68"/>
        <v>0.12944943670387588</v>
      </c>
      <c r="M116">
        <f t="shared" si="68"/>
        <v>0</v>
      </c>
      <c r="N116">
        <f t="shared" si="68"/>
        <v>0.35286285662727124</v>
      </c>
    </row>
    <row r="117" spans="7:43">
      <c r="G117" t="s">
        <v>200</v>
      </c>
      <c r="H117" t="s">
        <v>121</v>
      </c>
      <c r="I117">
        <f>I111-I110</f>
        <v>3.5042284279177922</v>
      </c>
      <c r="J117">
        <f t="shared" ref="J117:N117" si="69">J111-J110</f>
        <v>5.0166357347614012E-3</v>
      </c>
      <c r="K117">
        <f t="shared" si="69"/>
        <v>0.34939312055047012</v>
      </c>
      <c r="L117">
        <f t="shared" si="69"/>
        <v>0.41421356237309492</v>
      </c>
      <c r="M117">
        <f t="shared" si="69"/>
        <v>1.777577830532805E-2</v>
      </c>
      <c r="N117">
        <f t="shared" si="69"/>
        <v>0.64644660940672627</v>
      </c>
    </row>
    <row r="119" spans="7:43">
      <c r="G119" t="s">
        <v>107</v>
      </c>
      <c r="H119" t="s">
        <v>122</v>
      </c>
      <c r="I119">
        <f>I112-I111</f>
        <v>7.5942993990623879</v>
      </c>
      <c r="J119">
        <f t="shared" ref="J119:N119" si="70">J112-J111</f>
        <v>1.1305673874914353E-2</v>
      </c>
      <c r="K119">
        <f t="shared" si="70"/>
        <v>0.31923811687611203</v>
      </c>
      <c r="L119">
        <f t="shared" si="70"/>
        <v>0.41421356237309492</v>
      </c>
      <c r="M119">
        <f t="shared" si="70"/>
        <v>1.7775778305328054E-2</v>
      </c>
      <c r="N119">
        <f t="shared" si="70"/>
        <v>0.64644660940672627</v>
      </c>
    </row>
    <row r="120" spans="7:43">
      <c r="G120" t="s">
        <v>108</v>
      </c>
      <c r="H120" t="s">
        <v>123</v>
      </c>
      <c r="I120">
        <f>I109-I108</f>
        <v>3.3075565989820893E-2</v>
      </c>
      <c r="J120">
        <f t="shared" ref="J120:N120" si="71">J109-J108</f>
        <v>4.39453125E-3</v>
      </c>
      <c r="K120">
        <f t="shared" si="71"/>
        <v>6.4070972797014625E-2</v>
      </c>
      <c r="L120">
        <f t="shared" si="71"/>
        <v>0.12944943670387588</v>
      </c>
      <c r="M120">
        <f t="shared" si="71"/>
        <v>0</v>
      </c>
      <c r="N120">
        <f t="shared" si="71"/>
        <v>0.35286285662727124</v>
      </c>
    </row>
    <row r="128" spans="7:43">
      <c r="AC128" t="s">
        <v>194</v>
      </c>
      <c r="AJ128" t="s">
        <v>195</v>
      </c>
      <c r="AQ128" t="s">
        <v>196</v>
      </c>
    </row>
    <row r="130" spans="6:49">
      <c r="AC130" t="s">
        <v>179</v>
      </c>
      <c r="AD130" t="s">
        <v>180</v>
      </c>
      <c r="AE130" t="s">
        <v>181</v>
      </c>
      <c r="AF130" t="s">
        <v>182</v>
      </c>
      <c r="AG130" t="s">
        <v>183</v>
      </c>
      <c r="AH130" t="s">
        <v>184</v>
      </c>
      <c r="AI130" t="s">
        <v>185</v>
      </c>
      <c r="AJ130" t="s">
        <v>186</v>
      </c>
      <c r="AK130" t="s">
        <v>187</v>
      </c>
      <c r="AL130" t="s">
        <v>188</v>
      </c>
      <c r="AM130" t="s">
        <v>189</v>
      </c>
      <c r="AN130" t="s">
        <v>190</v>
      </c>
      <c r="AO130" t="s">
        <v>191</v>
      </c>
      <c r="AP130" t="s">
        <v>185</v>
      </c>
      <c r="AQ130" t="s">
        <v>192</v>
      </c>
      <c r="AR130" t="s">
        <v>187</v>
      </c>
      <c r="AS130" t="s">
        <v>188</v>
      </c>
      <c r="AT130" t="s">
        <v>189</v>
      </c>
      <c r="AU130" t="s">
        <v>190</v>
      </c>
      <c r="AV130" t="s">
        <v>191</v>
      </c>
      <c r="AW130" t="s">
        <v>193</v>
      </c>
    </row>
    <row r="131" spans="6:49">
      <c r="F131" t="s">
        <v>126</v>
      </c>
      <c r="G131" t="s">
        <v>127</v>
      </c>
      <c r="H131" t="s">
        <v>128</v>
      </c>
      <c r="I131" t="s">
        <v>129</v>
      </c>
      <c r="J131" t="s">
        <v>130</v>
      </c>
      <c r="K131" t="s">
        <v>131</v>
      </c>
      <c r="L131" t="s">
        <v>132</v>
      </c>
      <c r="M131" t="s">
        <v>133</v>
      </c>
      <c r="N131" t="s">
        <v>134</v>
      </c>
      <c r="O131" t="s">
        <v>135</v>
      </c>
      <c r="P131" t="s">
        <v>136</v>
      </c>
      <c r="Q131" t="s">
        <v>137</v>
      </c>
      <c r="R131" t="s">
        <v>138</v>
      </c>
      <c r="S131" t="s">
        <v>139</v>
      </c>
      <c r="T131" t="s">
        <v>140</v>
      </c>
      <c r="U131" t="s">
        <v>141</v>
      </c>
      <c r="V131" t="s">
        <v>142</v>
      </c>
      <c r="W131" t="s">
        <v>143</v>
      </c>
      <c r="X131" t="s">
        <v>176</v>
      </c>
      <c r="Y131" t="s">
        <v>177</v>
      </c>
      <c r="Z131" t="s">
        <v>178</v>
      </c>
      <c r="AB131" t="s">
        <v>115</v>
      </c>
      <c r="AC131">
        <f>MIN(F132:F136)</f>
        <v>8.8388347648318447E-2</v>
      </c>
      <c r="AD131">
        <f t="shared" ref="AD131:AW131" si="72">MIN(G132:G136)</f>
        <v>3.349292070425916E-2</v>
      </c>
      <c r="AE131">
        <f t="shared" si="72"/>
        <v>3.125E-2</v>
      </c>
      <c r="AF131">
        <f t="shared" si="72"/>
        <v>1.794841179682868E-2</v>
      </c>
      <c r="AG131">
        <f t="shared" si="72"/>
        <v>7.1793647187314694E-2</v>
      </c>
      <c r="AH131">
        <f t="shared" si="72"/>
        <v>1.1048543456039808E-2</v>
      </c>
      <c r="AI131">
        <f t="shared" si="72"/>
        <v>3.8473262917028635E-2</v>
      </c>
      <c r="AJ131">
        <f t="shared" si="72"/>
        <v>0.25</v>
      </c>
      <c r="AK131">
        <f t="shared" si="72"/>
        <v>6.25E-2</v>
      </c>
      <c r="AL131">
        <f t="shared" si="72"/>
        <v>0.10153154954452946</v>
      </c>
      <c r="AM131">
        <f t="shared" si="72"/>
        <v>1.953125E-3</v>
      </c>
      <c r="AN131">
        <f t="shared" si="72"/>
        <v>0.25</v>
      </c>
      <c r="AO131">
        <f t="shared" si="72"/>
        <v>1.5625E-2</v>
      </c>
      <c r="AP131">
        <f t="shared" si="72"/>
        <v>8.2469244423305901E-2</v>
      </c>
      <c r="AQ131">
        <f t="shared" si="72"/>
        <v>0.43527528164806206</v>
      </c>
      <c r="AR131">
        <f t="shared" si="72"/>
        <v>0.35355339059327379</v>
      </c>
      <c r="AS131">
        <f t="shared" si="72"/>
        <v>0.25</v>
      </c>
      <c r="AT131">
        <f t="shared" si="72"/>
        <v>3.90625E-3</v>
      </c>
      <c r="AU131">
        <f t="shared" si="72"/>
        <v>0.30778610333622908</v>
      </c>
      <c r="AV131">
        <f t="shared" si="72"/>
        <v>0.35355339059327379</v>
      </c>
      <c r="AW131">
        <f t="shared" si="72"/>
        <v>0.5</v>
      </c>
    </row>
    <row r="132" spans="6:49">
      <c r="F132">
        <v>2.2973967099940702</v>
      </c>
      <c r="G132">
        <v>1.7411011265922482</v>
      </c>
      <c r="H132">
        <v>3.125E-2</v>
      </c>
      <c r="I132">
        <v>0.5</v>
      </c>
      <c r="J132">
        <v>9.4732285406899902E-2</v>
      </c>
      <c r="K132">
        <v>3.8473262917028635E-2</v>
      </c>
      <c r="L132">
        <v>0.87055056329612412</v>
      </c>
      <c r="M132">
        <v>0.25</v>
      </c>
      <c r="N132">
        <v>6.25E-2</v>
      </c>
      <c r="O132">
        <v>0.10153154954452946</v>
      </c>
      <c r="P132">
        <v>1.9236631458514314E-2</v>
      </c>
      <c r="Q132">
        <v>0.61557220667245816</v>
      </c>
      <c r="R132">
        <v>0.17677669529663687</v>
      </c>
      <c r="S132">
        <v>0.1649384888466118</v>
      </c>
      <c r="T132">
        <v>8</v>
      </c>
      <c r="U132">
        <v>0.5</v>
      </c>
      <c r="V132">
        <v>32</v>
      </c>
      <c r="W132">
        <v>3.90625E-3</v>
      </c>
      <c r="X132">
        <v>24.251465064166357</v>
      </c>
      <c r="Y132">
        <v>0.70710678118654746</v>
      </c>
      <c r="Z132">
        <v>0.70710678118654746</v>
      </c>
      <c r="AB132" t="s">
        <v>116</v>
      </c>
      <c r="AC132">
        <f>QUARTILE(F132:F136, 1)</f>
        <v>0.125</v>
      </c>
      <c r="AD132">
        <f t="shared" ref="AD132:AW132" si="73">QUARTILE(G132:G136, 1)</f>
        <v>6.6083124551607739E-2</v>
      </c>
      <c r="AE132">
        <f t="shared" si="73"/>
        <v>4.0958130368119419E-2</v>
      </c>
      <c r="AF132">
        <f t="shared" si="73"/>
        <v>2.5382887386132369E-2</v>
      </c>
      <c r="AG132">
        <f t="shared" si="73"/>
        <v>8.8388347648318447E-2</v>
      </c>
      <c r="AH132">
        <f t="shared" si="73"/>
        <v>2.4760903186534219E-2</v>
      </c>
      <c r="AI132">
        <f t="shared" si="73"/>
        <v>0.45451191310657635</v>
      </c>
      <c r="AJ132">
        <f t="shared" si="73"/>
        <v>2.125</v>
      </c>
      <c r="AK132">
        <f t="shared" si="73"/>
        <v>0.15625</v>
      </c>
      <c r="AL132">
        <f t="shared" si="73"/>
        <v>0.17576577477226474</v>
      </c>
      <c r="AM132">
        <f t="shared" si="73"/>
        <v>1.0594878229257157E-2</v>
      </c>
      <c r="AN132">
        <f t="shared" si="73"/>
        <v>0.43278610333622908</v>
      </c>
      <c r="AO132">
        <f t="shared" si="73"/>
        <v>9.6200847648318433E-2</v>
      </c>
      <c r="AP132">
        <f t="shared" si="73"/>
        <v>0.12370386663495886</v>
      </c>
      <c r="AQ132">
        <f t="shared" si="73"/>
        <v>4.217637640824031</v>
      </c>
      <c r="AR132">
        <f t="shared" si="73"/>
        <v>0.42677669529663687</v>
      </c>
      <c r="AS132">
        <f t="shared" si="73"/>
        <v>5.4030316430915759</v>
      </c>
      <c r="AT132">
        <f t="shared" si="73"/>
        <v>4.9319267703449951E-2</v>
      </c>
      <c r="AU132">
        <f t="shared" si="73"/>
        <v>1.7783978443805855</v>
      </c>
      <c r="AV132">
        <f t="shared" si="73"/>
        <v>0.5303300858899106</v>
      </c>
      <c r="AW132">
        <f t="shared" si="73"/>
        <v>0.53717458874925872</v>
      </c>
    </row>
    <row r="133" spans="6:49">
      <c r="F133">
        <v>3.4822022531844965</v>
      </c>
      <c r="G133">
        <v>7.6946525834057269E-2</v>
      </c>
      <c r="H133">
        <v>4.4194173824159223E-2</v>
      </c>
      <c r="I133">
        <v>0.15389305166811451</v>
      </c>
      <c r="J133">
        <v>0.87055056329612412</v>
      </c>
      <c r="K133">
        <v>0.53588673126814657</v>
      </c>
      <c r="L133">
        <v>3.4822022531844965</v>
      </c>
      <c r="M133">
        <v>32</v>
      </c>
      <c r="N133">
        <v>18.379173679952558</v>
      </c>
      <c r="O133">
        <v>32</v>
      </c>
      <c r="P133">
        <v>3.125E-2</v>
      </c>
      <c r="Q133">
        <v>12.125732532083184</v>
      </c>
      <c r="R133">
        <v>22.627416997969519</v>
      </c>
      <c r="S133">
        <v>0.35355339059327379</v>
      </c>
      <c r="T133">
        <v>10.556063286183152</v>
      </c>
      <c r="U133">
        <v>5.2780316430915768</v>
      </c>
      <c r="V133">
        <v>10.556063286183152</v>
      </c>
      <c r="W133">
        <v>9.4732285406899902E-2</v>
      </c>
      <c r="X133">
        <v>3.2490095854249419</v>
      </c>
      <c r="Y133">
        <v>8</v>
      </c>
      <c r="Z133">
        <v>0.5</v>
      </c>
      <c r="AB133" t="s">
        <v>249</v>
      </c>
      <c r="AC133">
        <f>MEDIAN(F132:F136)</f>
        <v>0.87055056329612412</v>
      </c>
      <c r="AD133">
        <f t="shared" ref="AD133:AW133" si="74">MEDIAN(G132:G136)</f>
        <v>0.20341175176364046</v>
      </c>
      <c r="AE133">
        <f t="shared" si="74"/>
        <v>0.11048543456039805</v>
      </c>
      <c r="AF133">
        <f t="shared" si="74"/>
        <v>8.8388347648318447E-2</v>
      </c>
      <c r="AG133">
        <f t="shared" si="74"/>
        <v>9.4732285406899902E-2</v>
      </c>
      <c r="AH133">
        <f t="shared" si="74"/>
        <v>3.8473262917028635E-2</v>
      </c>
      <c r="AI133">
        <f t="shared" si="74"/>
        <v>0.87055056329612412</v>
      </c>
      <c r="AJ133">
        <f t="shared" si="74"/>
        <v>4</v>
      </c>
      <c r="AK133">
        <f t="shared" si="74"/>
        <v>0.25</v>
      </c>
      <c r="AL133">
        <f t="shared" si="74"/>
        <v>0.25</v>
      </c>
      <c r="AM133">
        <f t="shared" si="74"/>
        <v>1.9236631458514314E-2</v>
      </c>
      <c r="AN133">
        <f t="shared" si="74"/>
        <v>0.61557220667245816</v>
      </c>
      <c r="AO133">
        <f t="shared" si="74"/>
        <v>0.17677669529663687</v>
      </c>
      <c r="AP133">
        <f t="shared" si="74"/>
        <v>0.1649384888466118</v>
      </c>
      <c r="AQ133">
        <f t="shared" si="74"/>
        <v>8</v>
      </c>
      <c r="AR133">
        <f t="shared" si="74"/>
        <v>0.5</v>
      </c>
      <c r="AS133">
        <f t="shared" si="74"/>
        <v>10.556063286183152</v>
      </c>
      <c r="AT133">
        <f t="shared" si="74"/>
        <v>9.4732285406899902E-2</v>
      </c>
      <c r="AU133">
        <f t="shared" si="74"/>
        <v>3.2490095854249419</v>
      </c>
      <c r="AV133">
        <f t="shared" si="74"/>
        <v>0.70710678118654746</v>
      </c>
      <c r="AW133">
        <f t="shared" si="74"/>
        <v>0.57434917749851755</v>
      </c>
    </row>
    <row r="134" spans="6:49">
      <c r="F134">
        <v>8.8388347648318447E-2</v>
      </c>
      <c r="G134">
        <v>3.349292070425916E-2</v>
      </c>
      <c r="H134">
        <v>0.61557220667245816</v>
      </c>
      <c r="I134">
        <v>2.5382887386132369E-2</v>
      </c>
      <c r="J134">
        <v>2</v>
      </c>
      <c r="K134">
        <v>1.1048543456039808E-2</v>
      </c>
      <c r="L134">
        <v>3.8473262917028635E-2</v>
      </c>
      <c r="M134">
        <v>4</v>
      </c>
      <c r="N134">
        <v>0.25</v>
      </c>
      <c r="O134">
        <v>0.25</v>
      </c>
      <c r="P134">
        <v>1.953125E-3</v>
      </c>
      <c r="Q134">
        <v>0.25</v>
      </c>
      <c r="R134">
        <v>1.5625E-2</v>
      </c>
      <c r="S134">
        <v>8.2469244423305901E-2</v>
      </c>
      <c r="T134">
        <v>0.43527528164806206</v>
      </c>
      <c r="U134">
        <v>0.35355339059327379</v>
      </c>
      <c r="V134">
        <v>0.25</v>
      </c>
      <c r="W134">
        <v>9.4732285406899902E-2</v>
      </c>
      <c r="X134">
        <v>0.30778610333622908</v>
      </c>
      <c r="Y134">
        <v>0.35355339059327379</v>
      </c>
      <c r="Z134">
        <v>0.57434917749851755</v>
      </c>
      <c r="AB134" t="s">
        <v>117</v>
      </c>
      <c r="AC134">
        <f>QUARTILE(F132:F136, 3)</f>
        <v>2.2973967099940702</v>
      </c>
      <c r="AD134">
        <f t="shared" ref="AD134:AW134" si="75">QUARTILE(G132:G136, 3)</f>
        <v>0.68268301491797978</v>
      </c>
      <c r="AE134">
        <f t="shared" si="75"/>
        <v>0.28647557314059219</v>
      </c>
      <c r="AF134">
        <f t="shared" si="75"/>
        <v>0.15389305166811451</v>
      </c>
      <c r="AG134">
        <f t="shared" si="75"/>
        <v>0.87055056329612412</v>
      </c>
      <c r="AH134">
        <f t="shared" si="75"/>
        <v>0.28717999709258762</v>
      </c>
      <c r="AI134">
        <f t="shared" si="75"/>
        <v>2.1763764082403103</v>
      </c>
      <c r="AJ134">
        <f t="shared" si="75"/>
        <v>18</v>
      </c>
      <c r="AK134">
        <f t="shared" si="75"/>
        <v>9.314586839976279</v>
      </c>
      <c r="AL134">
        <f t="shared" si="75"/>
        <v>16.125</v>
      </c>
      <c r="AM134">
        <f t="shared" si="75"/>
        <v>2.5243315729257157E-2</v>
      </c>
      <c r="AN134">
        <f t="shared" si="75"/>
        <v>6.3706523693778205</v>
      </c>
      <c r="AO134">
        <f t="shared" si="75"/>
        <v>11.402096846633077</v>
      </c>
      <c r="AP134">
        <f t="shared" si="75"/>
        <v>0.25924593971994281</v>
      </c>
      <c r="AQ134">
        <f t="shared" si="75"/>
        <v>9.2780316430915768</v>
      </c>
      <c r="AR134">
        <f t="shared" si="75"/>
        <v>2.8890158215457884</v>
      </c>
      <c r="AS134">
        <f t="shared" si="75"/>
        <v>21.278031643091573</v>
      </c>
      <c r="AT134">
        <f t="shared" si="75"/>
        <v>9.4732285406899902E-2</v>
      </c>
      <c r="AU134">
        <f t="shared" si="75"/>
        <v>13.750237324795648</v>
      </c>
      <c r="AV134">
        <f t="shared" si="75"/>
        <v>4.3535533905932731</v>
      </c>
      <c r="AW134">
        <f t="shared" si="75"/>
        <v>0.64072797934253245</v>
      </c>
    </row>
    <row r="135" spans="6:49">
      <c r="F135">
        <v>0.87055056329612412</v>
      </c>
      <c r="G135">
        <v>0.32987697769322361</v>
      </c>
      <c r="H135">
        <v>0.17677669529663687</v>
      </c>
      <c r="I135">
        <v>1.794841179682868E-2</v>
      </c>
      <c r="J135">
        <v>8.8388347648318447E-2</v>
      </c>
      <c r="AB135" t="s">
        <v>118</v>
      </c>
      <c r="AC135">
        <f>MAX(F132:F136)</f>
        <v>3.4822022531844965</v>
      </c>
      <c r="AD135">
        <f t="shared" ref="AD135:AW135" si="76">MAX(G132:G136)</f>
        <v>1.7411011265922482</v>
      </c>
      <c r="AE135">
        <f t="shared" si="76"/>
        <v>0.61557220667245816</v>
      </c>
      <c r="AF135">
        <f t="shared" si="76"/>
        <v>0.5</v>
      </c>
      <c r="AG135">
        <f t="shared" si="76"/>
        <v>2</v>
      </c>
      <c r="AH135">
        <f t="shared" si="76"/>
        <v>0.53588673126814657</v>
      </c>
      <c r="AI135">
        <f t="shared" si="76"/>
        <v>3.4822022531844965</v>
      </c>
      <c r="AJ135">
        <f t="shared" si="76"/>
        <v>32</v>
      </c>
      <c r="AK135">
        <f t="shared" si="76"/>
        <v>18.379173679952558</v>
      </c>
      <c r="AL135">
        <f t="shared" si="76"/>
        <v>32</v>
      </c>
      <c r="AM135">
        <f t="shared" si="76"/>
        <v>3.125E-2</v>
      </c>
      <c r="AN135">
        <f t="shared" si="76"/>
        <v>12.125732532083184</v>
      </c>
      <c r="AO135">
        <f t="shared" si="76"/>
        <v>22.627416997969519</v>
      </c>
      <c r="AP135">
        <f t="shared" si="76"/>
        <v>0.35355339059327379</v>
      </c>
      <c r="AQ135">
        <f t="shared" si="76"/>
        <v>10.556063286183152</v>
      </c>
      <c r="AR135">
        <f t="shared" si="76"/>
        <v>5.2780316430915768</v>
      </c>
      <c r="AS135">
        <f t="shared" si="76"/>
        <v>32</v>
      </c>
      <c r="AT135">
        <f t="shared" si="76"/>
        <v>9.4732285406899902E-2</v>
      </c>
      <c r="AU135">
        <f t="shared" si="76"/>
        <v>24.251465064166357</v>
      </c>
      <c r="AV135">
        <f t="shared" si="76"/>
        <v>8</v>
      </c>
      <c r="AW135">
        <f t="shared" si="76"/>
        <v>0.70710678118654746</v>
      </c>
    </row>
    <row r="136" spans="6:49">
      <c r="F136">
        <v>0.125</v>
      </c>
      <c r="I136">
        <v>8.8388347648318447E-2</v>
      </c>
      <c r="J136">
        <v>7.1793647187314694E-2</v>
      </c>
    </row>
    <row r="137" spans="6:49">
      <c r="AC137" t="s">
        <v>179</v>
      </c>
      <c r="AD137" t="s">
        <v>180</v>
      </c>
      <c r="AE137" t="s">
        <v>181</v>
      </c>
      <c r="AF137" t="s">
        <v>182</v>
      </c>
      <c r="AG137" t="s">
        <v>183</v>
      </c>
      <c r="AH137" t="s">
        <v>184</v>
      </c>
      <c r="AI137" t="s">
        <v>185</v>
      </c>
      <c r="AJ137" t="s">
        <v>186</v>
      </c>
      <c r="AK137" t="s">
        <v>187</v>
      </c>
      <c r="AL137" t="s">
        <v>188</v>
      </c>
      <c r="AM137" t="s">
        <v>189</v>
      </c>
      <c r="AN137" t="s">
        <v>190</v>
      </c>
      <c r="AO137" t="s">
        <v>191</v>
      </c>
      <c r="AP137" t="s">
        <v>185</v>
      </c>
      <c r="AQ137" t="s">
        <v>192</v>
      </c>
      <c r="AR137" t="s">
        <v>187</v>
      </c>
      <c r="AS137" t="s">
        <v>188</v>
      </c>
      <c r="AT137" t="s">
        <v>189</v>
      </c>
      <c r="AU137" t="s">
        <v>190</v>
      </c>
      <c r="AV137" t="s">
        <v>191</v>
      </c>
      <c r="AW137" t="s">
        <v>193</v>
      </c>
    </row>
    <row r="138" spans="6:49">
      <c r="AB138" t="s">
        <v>119</v>
      </c>
      <c r="AC138">
        <f>AC132</f>
        <v>0.125</v>
      </c>
      <c r="AD138">
        <f t="shared" ref="AD138:AW138" si="77">AD132</f>
        <v>6.6083124551607739E-2</v>
      </c>
      <c r="AE138">
        <f t="shared" si="77"/>
        <v>4.0958130368119419E-2</v>
      </c>
      <c r="AF138">
        <f t="shared" si="77"/>
        <v>2.5382887386132369E-2</v>
      </c>
      <c r="AG138">
        <f t="shared" si="77"/>
        <v>8.8388347648318447E-2</v>
      </c>
      <c r="AH138">
        <f t="shared" si="77"/>
        <v>2.4760903186534219E-2</v>
      </c>
      <c r="AI138">
        <f t="shared" si="77"/>
        <v>0.45451191310657635</v>
      </c>
      <c r="AJ138">
        <f t="shared" si="77"/>
        <v>2.125</v>
      </c>
      <c r="AK138">
        <f t="shared" si="77"/>
        <v>0.15625</v>
      </c>
      <c r="AL138">
        <f t="shared" si="77"/>
        <v>0.17576577477226474</v>
      </c>
      <c r="AM138">
        <f t="shared" si="77"/>
        <v>1.0594878229257157E-2</v>
      </c>
      <c r="AN138">
        <f t="shared" si="77"/>
        <v>0.43278610333622908</v>
      </c>
      <c r="AO138">
        <f t="shared" si="77"/>
        <v>9.6200847648318433E-2</v>
      </c>
      <c r="AP138">
        <f t="shared" si="77"/>
        <v>0.12370386663495886</v>
      </c>
      <c r="AQ138">
        <f t="shared" si="77"/>
        <v>4.217637640824031</v>
      </c>
      <c r="AR138">
        <f t="shared" si="77"/>
        <v>0.42677669529663687</v>
      </c>
      <c r="AS138">
        <f t="shared" si="77"/>
        <v>5.4030316430915759</v>
      </c>
      <c r="AT138">
        <f t="shared" si="77"/>
        <v>4.9319267703449951E-2</v>
      </c>
      <c r="AU138">
        <f t="shared" si="77"/>
        <v>1.7783978443805855</v>
      </c>
      <c r="AV138">
        <f t="shared" si="77"/>
        <v>0.5303300858899106</v>
      </c>
      <c r="AW138">
        <f t="shared" si="77"/>
        <v>0.53717458874925872</v>
      </c>
    </row>
    <row r="139" spans="6:49">
      <c r="AB139" t="s">
        <v>120</v>
      </c>
      <c r="AC139">
        <f>AC133-AC132</f>
        <v>0.74555056329612412</v>
      </c>
      <c r="AD139">
        <f t="shared" ref="AD139:AW139" si="78">AD133-AD132</f>
        <v>0.13732862721203271</v>
      </c>
      <c r="AE139">
        <f t="shared" si="78"/>
        <v>6.9527304192278636E-2</v>
      </c>
      <c r="AF139">
        <f t="shared" si="78"/>
        <v>6.3005460262186078E-2</v>
      </c>
      <c r="AG139">
        <f t="shared" si="78"/>
        <v>6.3439377585814555E-3</v>
      </c>
      <c r="AH139">
        <f t="shared" si="78"/>
        <v>1.3712359730494415E-2</v>
      </c>
      <c r="AI139">
        <f t="shared" si="78"/>
        <v>0.41603865018954778</v>
      </c>
      <c r="AJ139">
        <f t="shared" si="78"/>
        <v>1.875</v>
      </c>
      <c r="AK139">
        <f t="shared" si="78"/>
        <v>9.375E-2</v>
      </c>
      <c r="AL139">
        <f t="shared" si="78"/>
        <v>7.4234225227735262E-2</v>
      </c>
      <c r="AM139">
        <f t="shared" si="78"/>
        <v>8.6417532292571569E-3</v>
      </c>
      <c r="AN139">
        <f t="shared" si="78"/>
        <v>0.18278610333622908</v>
      </c>
      <c r="AO139">
        <f t="shared" si="78"/>
        <v>8.0575847648318433E-2</v>
      </c>
      <c r="AP139">
        <f t="shared" si="78"/>
        <v>4.1234622211652944E-2</v>
      </c>
      <c r="AQ139">
        <f t="shared" si="78"/>
        <v>3.782362359175969</v>
      </c>
      <c r="AR139">
        <f t="shared" si="78"/>
        <v>7.3223304703363135E-2</v>
      </c>
      <c r="AS139">
        <f t="shared" si="78"/>
        <v>5.1530316430915759</v>
      </c>
      <c r="AT139">
        <f t="shared" si="78"/>
        <v>4.5413017703449951E-2</v>
      </c>
      <c r="AU139">
        <f t="shared" si="78"/>
        <v>1.4706117410443564</v>
      </c>
      <c r="AV139">
        <f t="shared" si="78"/>
        <v>0.17677669529663687</v>
      </c>
      <c r="AW139">
        <f t="shared" si="78"/>
        <v>3.717458874925883E-2</v>
      </c>
    </row>
    <row r="140" spans="6:49">
      <c r="AB140" t="s">
        <v>121</v>
      </c>
      <c r="AC140">
        <f>AC134-AC133</f>
        <v>1.4268461466979461</v>
      </c>
      <c r="AD140">
        <f t="shared" ref="AD140:AW140" si="79">AD134-AD133</f>
        <v>0.47927126315433932</v>
      </c>
      <c r="AE140">
        <f t="shared" si="79"/>
        <v>0.17599013858019413</v>
      </c>
      <c r="AF140">
        <f t="shared" si="79"/>
        <v>6.5504704019796064E-2</v>
      </c>
      <c r="AG140">
        <f t="shared" si="79"/>
        <v>0.77581827788922419</v>
      </c>
      <c r="AH140">
        <f t="shared" si="79"/>
        <v>0.248706734175559</v>
      </c>
      <c r="AI140">
        <f t="shared" si="79"/>
        <v>1.3058258449441862</v>
      </c>
      <c r="AJ140">
        <f t="shared" si="79"/>
        <v>14</v>
      </c>
      <c r="AK140">
        <f t="shared" si="79"/>
        <v>9.064586839976279</v>
      </c>
      <c r="AL140">
        <f t="shared" si="79"/>
        <v>15.875</v>
      </c>
      <c r="AM140">
        <f t="shared" si="79"/>
        <v>6.0066842707428431E-3</v>
      </c>
      <c r="AN140">
        <f t="shared" si="79"/>
        <v>5.7550801627053625</v>
      </c>
      <c r="AO140">
        <f t="shared" si="79"/>
        <v>11.22532015133644</v>
      </c>
      <c r="AP140">
        <f t="shared" si="79"/>
        <v>9.4307450873331006E-2</v>
      </c>
      <c r="AQ140">
        <f t="shared" si="79"/>
        <v>1.2780316430915768</v>
      </c>
      <c r="AR140">
        <f t="shared" si="79"/>
        <v>2.3890158215457884</v>
      </c>
      <c r="AS140">
        <f t="shared" si="79"/>
        <v>10.721968356908421</v>
      </c>
      <c r="AT140">
        <f t="shared" si="79"/>
        <v>0</v>
      </c>
      <c r="AU140">
        <f t="shared" si="79"/>
        <v>10.501227739370707</v>
      </c>
      <c r="AV140">
        <f t="shared" si="79"/>
        <v>3.6464466094067256</v>
      </c>
      <c r="AW140">
        <f t="shared" si="79"/>
        <v>6.6378801844014901E-2</v>
      </c>
    </row>
    <row r="142" spans="6:49">
      <c r="AB142" t="s">
        <v>122</v>
      </c>
      <c r="AC142">
        <f>AC135-AC134</f>
        <v>1.1848055431904263</v>
      </c>
      <c r="AD142">
        <f t="shared" ref="AD142:AW142" si="80">AD135-AD134</f>
        <v>1.0584181116742686</v>
      </c>
      <c r="AE142">
        <f t="shared" si="80"/>
        <v>0.32909663353186597</v>
      </c>
      <c r="AF142">
        <f t="shared" si="80"/>
        <v>0.34610694833188549</v>
      </c>
      <c r="AG142">
        <f t="shared" si="80"/>
        <v>1.1294494367038759</v>
      </c>
      <c r="AH142">
        <f t="shared" si="80"/>
        <v>0.24870673417555894</v>
      </c>
      <c r="AI142">
        <f t="shared" si="80"/>
        <v>1.3058258449441862</v>
      </c>
      <c r="AJ142">
        <f t="shared" si="80"/>
        <v>14</v>
      </c>
      <c r="AK142">
        <f t="shared" si="80"/>
        <v>9.064586839976279</v>
      </c>
      <c r="AL142">
        <f t="shared" si="80"/>
        <v>15.875</v>
      </c>
      <c r="AM142">
        <f t="shared" si="80"/>
        <v>6.0066842707428431E-3</v>
      </c>
      <c r="AN142">
        <f t="shared" si="80"/>
        <v>5.7550801627053634</v>
      </c>
      <c r="AO142">
        <f t="shared" si="80"/>
        <v>11.225320151336442</v>
      </c>
      <c r="AP142">
        <f t="shared" si="80"/>
        <v>9.4307450873330978E-2</v>
      </c>
      <c r="AQ142">
        <f t="shared" si="80"/>
        <v>1.278031643091575</v>
      </c>
      <c r="AR142">
        <f t="shared" si="80"/>
        <v>2.3890158215457884</v>
      </c>
      <c r="AS142">
        <f t="shared" si="80"/>
        <v>10.721968356908427</v>
      </c>
      <c r="AT142">
        <f t="shared" si="80"/>
        <v>0</v>
      </c>
      <c r="AU142">
        <f t="shared" si="80"/>
        <v>10.501227739370709</v>
      </c>
      <c r="AV142">
        <f t="shared" si="80"/>
        <v>3.6464466094067269</v>
      </c>
      <c r="AW142">
        <f t="shared" si="80"/>
        <v>6.6378801844015012E-2</v>
      </c>
    </row>
    <row r="143" spans="6:49">
      <c r="AB143" t="s">
        <v>123</v>
      </c>
      <c r="AC143">
        <f>AC132-AC131</f>
        <v>3.6611652351681553E-2</v>
      </c>
      <c r="AD143">
        <f t="shared" ref="AD143:AW143" si="81">AD132-AD131</f>
        <v>3.2590203847348578E-2</v>
      </c>
      <c r="AE143">
        <f t="shared" si="81"/>
        <v>9.7081303681194192E-3</v>
      </c>
      <c r="AF143">
        <f t="shared" si="81"/>
        <v>7.4344755893036886E-3</v>
      </c>
      <c r="AG143">
        <f t="shared" si="81"/>
        <v>1.6594700461003753E-2</v>
      </c>
      <c r="AH143">
        <f t="shared" si="81"/>
        <v>1.3712359730494412E-2</v>
      </c>
      <c r="AI143">
        <f t="shared" si="81"/>
        <v>0.41603865018954772</v>
      </c>
      <c r="AJ143">
        <f t="shared" si="81"/>
        <v>1.875</v>
      </c>
      <c r="AK143">
        <f t="shared" si="81"/>
        <v>9.375E-2</v>
      </c>
      <c r="AL143">
        <f t="shared" si="81"/>
        <v>7.4234225227735276E-2</v>
      </c>
      <c r="AM143">
        <f t="shared" si="81"/>
        <v>8.6417532292571569E-3</v>
      </c>
      <c r="AN143">
        <f t="shared" si="81"/>
        <v>0.18278610333622908</v>
      </c>
      <c r="AO143">
        <f t="shared" si="81"/>
        <v>8.0575847648318433E-2</v>
      </c>
      <c r="AP143">
        <f t="shared" si="81"/>
        <v>4.1234622211652958E-2</v>
      </c>
      <c r="AQ143">
        <f t="shared" si="81"/>
        <v>3.782362359175969</v>
      </c>
      <c r="AR143">
        <f t="shared" si="81"/>
        <v>7.3223304703363079E-2</v>
      </c>
      <c r="AS143">
        <f t="shared" si="81"/>
        <v>5.1530316430915759</v>
      </c>
      <c r="AT143">
        <f t="shared" si="81"/>
        <v>4.5413017703449951E-2</v>
      </c>
      <c r="AU143">
        <f t="shared" si="81"/>
        <v>1.4706117410443564</v>
      </c>
      <c r="AV143">
        <f t="shared" si="81"/>
        <v>0.17677669529663681</v>
      </c>
      <c r="AW143">
        <f t="shared" si="81"/>
        <v>3.7174588749258719E-2</v>
      </c>
    </row>
  </sheetData>
  <phoneticPr fontId="5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7:AA147"/>
  <sheetViews>
    <sheetView zoomScale="50" workbookViewId="0">
      <selection activeCell="B135" sqref="B135:H150"/>
    </sheetView>
  </sheetViews>
  <sheetFormatPr baseColWidth="10" defaultRowHeight="13"/>
  <cols>
    <col min="20" max="20" width="15.85546875" customWidth="1"/>
  </cols>
  <sheetData>
    <row r="7" spans="3:9">
      <c r="C7" t="s">
        <v>270</v>
      </c>
    </row>
    <row r="10" spans="3:9">
      <c r="D10" t="s">
        <v>206</v>
      </c>
      <c r="E10" t="s">
        <v>206</v>
      </c>
      <c r="F10" t="s">
        <v>206</v>
      </c>
    </row>
    <row r="11" spans="3:9">
      <c r="C11" t="s">
        <v>204</v>
      </c>
      <c r="D11">
        <v>18.7</v>
      </c>
      <c r="E11">
        <v>31</v>
      </c>
      <c r="F11">
        <v>21.1</v>
      </c>
    </row>
    <row r="12" spans="3:9">
      <c r="C12" t="s">
        <v>207</v>
      </c>
      <c r="D12">
        <v>18.3</v>
      </c>
      <c r="E12">
        <v>24</v>
      </c>
      <c r="F12">
        <v>25.7</v>
      </c>
    </row>
    <row r="13" spans="3:9">
      <c r="C13" t="s">
        <v>208</v>
      </c>
      <c r="D13">
        <v>18.8</v>
      </c>
      <c r="E13">
        <v>25.3</v>
      </c>
      <c r="F13">
        <v>26.1</v>
      </c>
    </row>
    <row r="14" spans="3:9">
      <c r="C14" t="s">
        <v>201</v>
      </c>
      <c r="D14">
        <v>19</v>
      </c>
      <c r="E14">
        <v>26.7</v>
      </c>
      <c r="F14">
        <v>25.6</v>
      </c>
    </row>
    <row r="15" spans="3:9">
      <c r="C15" t="s">
        <v>104</v>
      </c>
      <c r="D15">
        <v>19.399999999999999</v>
      </c>
      <c r="E15">
        <v>27.4</v>
      </c>
      <c r="F15">
        <v>27.7</v>
      </c>
      <c r="G15">
        <f>AVERAGE(D15:F15)</f>
        <v>24.833333333333332</v>
      </c>
      <c r="H15">
        <f>STDEV(D15:F15)</f>
        <v>4.7077949544700113</v>
      </c>
      <c r="I15">
        <f>H15/G15</f>
        <v>0.18957563575047026</v>
      </c>
    </row>
    <row r="16" spans="3:9">
      <c r="C16" t="s">
        <v>211</v>
      </c>
      <c r="D16">
        <v>19</v>
      </c>
      <c r="E16">
        <v>26.6</v>
      </c>
      <c r="F16">
        <v>31</v>
      </c>
    </row>
    <row r="17" spans="3:14">
      <c r="C17" t="s">
        <v>102</v>
      </c>
      <c r="D17">
        <v>19.5</v>
      </c>
      <c r="E17">
        <v>24</v>
      </c>
      <c r="F17">
        <v>29.5</v>
      </c>
    </row>
    <row r="18" spans="3:14">
      <c r="C18" t="s">
        <v>103</v>
      </c>
      <c r="D18">
        <v>25.3</v>
      </c>
      <c r="E18">
        <v>32</v>
      </c>
      <c r="F18">
        <v>26.4</v>
      </c>
    </row>
    <row r="22" spans="3:14">
      <c r="G22" t="s">
        <v>217</v>
      </c>
    </row>
    <row r="23" spans="3:14">
      <c r="C23" t="s">
        <v>207</v>
      </c>
      <c r="D23">
        <f>D$11-D12</f>
        <v>0.39999999999999858</v>
      </c>
      <c r="E23">
        <f>E$11-E12</f>
        <v>7</v>
      </c>
      <c r="F23">
        <f>F$11-F12</f>
        <v>-4.5999999999999979</v>
      </c>
      <c r="G23">
        <f>AVERAGE(D23:F23)</f>
        <v>0.93333333333333357</v>
      </c>
      <c r="H23">
        <f t="shared" ref="H23:H29" si="0">POWER(2,G23)</f>
        <v>1.9096832078208332</v>
      </c>
    </row>
    <row r="24" spans="3:14">
      <c r="C24" t="s">
        <v>208</v>
      </c>
      <c r="D24">
        <f t="shared" ref="D24:F24" si="1">D$11-D13</f>
        <v>-0.10000000000000142</v>
      </c>
      <c r="E24">
        <f t="shared" si="1"/>
        <v>5.6999999999999993</v>
      </c>
      <c r="F24">
        <f t="shared" si="1"/>
        <v>-5</v>
      </c>
      <c r="G24">
        <f t="shared" ref="G24:G29" si="2">AVERAGE(D24:F24)</f>
        <v>0.19999999999999929</v>
      </c>
      <c r="H24">
        <f t="shared" si="0"/>
        <v>1.1486983549970344</v>
      </c>
    </row>
    <row r="25" spans="3:14">
      <c r="C25" t="s">
        <v>201</v>
      </c>
      <c r="D25">
        <f t="shared" ref="D25:F25" si="3">D$11-D14</f>
        <v>-0.30000000000000071</v>
      </c>
      <c r="E25">
        <f t="shared" si="3"/>
        <v>4.3000000000000007</v>
      </c>
      <c r="F25">
        <f t="shared" si="3"/>
        <v>-4.5</v>
      </c>
      <c r="G25">
        <f t="shared" si="2"/>
        <v>-0.16666666666666666</v>
      </c>
      <c r="H25">
        <f t="shared" si="0"/>
        <v>0.89089871814033927</v>
      </c>
    </row>
    <row r="26" spans="3:14">
      <c r="C26" t="s">
        <v>104</v>
      </c>
      <c r="D26">
        <f t="shared" ref="D26:F26" si="4">D$11-D15</f>
        <v>-0.69999999999999929</v>
      </c>
      <c r="E26">
        <f t="shared" si="4"/>
        <v>3.6000000000000014</v>
      </c>
      <c r="F26">
        <f t="shared" si="4"/>
        <v>-6.5999999999999979</v>
      </c>
      <c r="G26">
        <f t="shared" si="2"/>
        <v>-1.2333333333333318</v>
      </c>
      <c r="H26">
        <f t="shared" si="0"/>
        <v>0.42533358047542835</v>
      </c>
      <c r="J26">
        <v>-0.69999999999999929</v>
      </c>
      <c r="K26">
        <v>3.6000000000000014</v>
      </c>
      <c r="L26">
        <v>-6.5999999999999979</v>
      </c>
    </row>
    <row r="27" spans="3:14">
      <c r="C27" t="s">
        <v>211</v>
      </c>
      <c r="D27">
        <f t="shared" ref="D27:F27" si="5">D$11-D16</f>
        <v>-0.30000000000000071</v>
      </c>
      <c r="E27">
        <f t="shared" si="5"/>
        <v>4.3999999999999986</v>
      </c>
      <c r="F27">
        <f t="shared" si="5"/>
        <v>-9.8999999999999986</v>
      </c>
      <c r="G27">
        <f t="shared" si="2"/>
        <v>-1.9333333333333336</v>
      </c>
      <c r="H27">
        <f t="shared" si="0"/>
        <v>0.26182353070515668</v>
      </c>
      <c r="J27">
        <f>J26/$G$26</f>
        <v>0.56756756756756765</v>
      </c>
      <c r="K27">
        <f t="shared" ref="K27:L27" si="6">K26/$G$26</f>
        <v>-2.9189189189189237</v>
      </c>
      <c r="L27">
        <f t="shared" si="6"/>
        <v>5.3513513513513562</v>
      </c>
      <c r="M27">
        <f>AVERAGE(J27:L27)</f>
        <v>1</v>
      </c>
    </row>
    <row r="28" spans="3:14">
      <c r="C28" t="s">
        <v>102</v>
      </c>
      <c r="D28">
        <f t="shared" ref="D28:F28" si="7">D$11-D17</f>
        <v>-0.80000000000000071</v>
      </c>
      <c r="E28">
        <f t="shared" si="7"/>
        <v>7</v>
      </c>
      <c r="F28">
        <f t="shared" si="7"/>
        <v>-8.3999999999999986</v>
      </c>
      <c r="G28">
        <f t="shared" si="2"/>
        <v>-0.73333333333333306</v>
      </c>
      <c r="H28">
        <f t="shared" si="0"/>
        <v>0.60151251804105854</v>
      </c>
    </row>
    <row r="29" spans="3:14">
      <c r="C29" t="s">
        <v>103</v>
      </c>
      <c r="D29">
        <f t="shared" ref="D29:F29" si="8">D$11-D18</f>
        <v>-6.6000000000000014</v>
      </c>
      <c r="E29">
        <f t="shared" si="8"/>
        <v>-1</v>
      </c>
      <c r="F29">
        <f t="shared" si="8"/>
        <v>-5.2999999999999972</v>
      </c>
      <c r="G29">
        <f t="shared" si="2"/>
        <v>-4.3</v>
      </c>
      <c r="H29">
        <f t="shared" si="0"/>
        <v>5.0765774772264717E-2</v>
      </c>
    </row>
    <row r="31" spans="3:14">
      <c r="H31" t="s">
        <v>93</v>
      </c>
    </row>
    <row r="32" spans="3:14">
      <c r="C32" t="s">
        <v>207</v>
      </c>
      <c r="D32">
        <f t="shared" ref="D32:F32" si="9">D$15-D12</f>
        <v>1.0999999999999979</v>
      </c>
      <c r="E32">
        <f t="shared" si="9"/>
        <v>3.3999999999999986</v>
      </c>
      <c r="F32">
        <f t="shared" si="9"/>
        <v>2</v>
      </c>
      <c r="G32">
        <f t="shared" ref="G32:G38" si="10">AVERAGE(D32:F32)</f>
        <v>2.1666666666666656</v>
      </c>
      <c r="H32">
        <f>POWER(2,G32)</f>
        <v>4.4898481932374885</v>
      </c>
      <c r="I32">
        <f>STDEV(D32:F32)</f>
        <v>1.159022576714247</v>
      </c>
      <c r="J32">
        <f>I32/G32</f>
        <v>0.53493349694503733</v>
      </c>
      <c r="L32" t="s">
        <v>207</v>
      </c>
      <c r="M32">
        <v>4.4000000000000004</v>
      </c>
      <c r="N32">
        <f>H32*J32/2</f>
        <v>1.2008850973804437</v>
      </c>
    </row>
    <row r="33" spans="3:14">
      <c r="C33" t="s">
        <v>208</v>
      </c>
      <c r="D33">
        <f t="shared" ref="D33:F33" si="11">D$15-D13</f>
        <v>0.59999999999999787</v>
      </c>
      <c r="E33">
        <f t="shared" si="11"/>
        <v>2.0999999999999979</v>
      </c>
      <c r="F33">
        <f t="shared" si="11"/>
        <v>1.5999999999999979</v>
      </c>
      <c r="G33">
        <f t="shared" si="10"/>
        <v>1.4333333333333311</v>
      </c>
      <c r="H33">
        <f t="shared" ref="H33:H38" si="12">POWER(2,G33)</f>
        <v>2.7006998923363756</v>
      </c>
      <c r="I33">
        <f>STDEV(D33:F33)</f>
        <v>0.76376261582597338</v>
      </c>
      <c r="J33">
        <f t="shared" ref="J33:J34" si="13">I33/G33</f>
        <v>0.53285763894835436</v>
      </c>
      <c r="L33" t="s">
        <v>94</v>
      </c>
      <c r="M33">
        <v>2.09</v>
      </c>
      <c r="N33">
        <f>H34*J34/2</f>
        <v>0.8908976062806977</v>
      </c>
    </row>
    <row r="34" spans="3:14">
      <c r="C34" t="s">
        <v>201</v>
      </c>
      <c r="D34">
        <f t="shared" ref="D34:F34" si="14">D$15-D14</f>
        <v>0.39999999999999858</v>
      </c>
      <c r="E34">
        <f t="shared" si="14"/>
        <v>0.69999999999999929</v>
      </c>
      <c r="F34">
        <f t="shared" si="14"/>
        <v>2.0999999999999979</v>
      </c>
      <c r="G34">
        <f t="shared" si="10"/>
        <v>1.0666666666666653</v>
      </c>
      <c r="H34">
        <f t="shared" si="12"/>
        <v>2.0945882456412517</v>
      </c>
      <c r="I34">
        <f t="shared" ref="I34:I35" si="15">STDEV(D34:F34)</f>
        <v>0.90737717258774597</v>
      </c>
      <c r="J34">
        <f t="shared" si="13"/>
        <v>0.85066609930101289</v>
      </c>
      <c r="L34" t="s">
        <v>104</v>
      </c>
      <c r="M34">
        <v>1</v>
      </c>
      <c r="N34">
        <v>0.18</v>
      </c>
    </row>
    <row r="35" spans="3:14">
      <c r="C35" t="s">
        <v>104</v>
      </c>
      <c r="D35">
        <f t="shared" ref="D35:F35" si="16">D$15-D15</f>
        <v>0</v>
      </c>
      <c r="E35">
        <f t="shared" si="16"/>
        <v>0</v>
      </c>
      <c r="F35">
        <f t="shared" si="16"/>
        <v>0</v>
      </c>
      <c r="G35">
        <f t="shared" si="10"/>
        <v>0</v>
      </c>
      <c r="H35">
        <f t="shared" si="12"/>
        <v>1</v>
      </c>
      <c r="I35">
        <f t="shared" si="15"/>
        <v>0</v>
      </c>
      <c r="L35" t="s">
        <v>95</v>
      </c>
      <c r="M35">
        <v>1.51</v>
      </c>
      <c r="N35">
        <f>H36*J36</f>
        <v>0.7145156416908609</v>
      </c>
    </row>
    <row r="36" spans="3:14">
      <c r="C36" t="s">
        <v>211</v>
      </c>
      <c r="D36">
        <f t="shared" ref="D36:E36" si="17">D$15-D16</f>
        <v>0.39999999999999858</v>
      </c>
      <c r="E36">
        <f t="shared" si="17"/>
        <v>0.79999999999999716</v>
      </c>
      <c r="G36">
        <f t="shared" si="10"/>
        <v>0.59999999999999787</v>
      </c>
      <c r="H36">
        <f t="shared" si="12"/>
        <v>1.5157165665103958</v>
      </c>
      <c r="I36">
        <f>STDEV(D36:F36)</f>
        <v>0.28284271247461795</v>
      </c>
      <c r="J36">
        <f>I36/G36</f>
        <v>0.47140452079103162</v>
      </c>
      <c r="L36" t="s">
        <v>34</v>
      </c>
      <c r="M36">
        <v>0.51</v>
      </c>
      <c r="N36">
        <f>H37*J37/2</f>
        <v>-0.32749285304046805</v>
      </c>
    </row>
    <row r="37" spans="3:14">
      <c r="C37" t="s">
        <v>102</v>
      </c>
      <c r="D37">
        <f t="shared" ref="D37:F37" si="18">D$15-D17</f>
        <v>-0.10000000000000142</v>
      </c>
      <c r="F37">
        <f t="shared" si="18"/>
        <v>-1.8000000000000007</v>
      </c>
      <c r="G37">
        <f t="shared" si="10"/>
        <v>-0.95000000000000107</v>
      </c>
      <c r="H37">
        <f t="shared" si="12"/>
        <v>0.51763246192068835</v>
      </c>
      <c r="I37">
        <f>STDEV(D37:F37)</f>
        <v>1.2020815280171302</v>
      </c>
      <c r="J37">
        <f>I37/G37</f>
        <v>-1.2653489768601356</v>
      </c>
      <c r="L37" t="s">
        <v>96</v>
      </c>
      <c r="M37">
        <v>1.7999999999999999E-2</v>
      </c>
      <c r="N37">
        <f>H38*J38/2</f>
        <v>7.2241305559011731E-2</v>
      </c>
    </row>
    <row r="38" spans="3:14">
      <c r="C38" t="s">
        <v>103</v>
      </c>
      <c r="D38">
        <f t="shared" ref="D38:F38" si="19">D$15-D18</f>
        <v>-5.9000000000000021</v>
      </c>
      <c r="E38">
        <f t="shared" si="19"/>
        <v>-4.6000000000000014</v>
      </c>
      <c r="F38">
        <f t="shared" si="19"/>
        <v>1.3000000000000007</v>
      </c>
      <c r="G38">
        <f t="shared" si="10"/>
        <v>-3.0666666666666678</v>
      </c>
      <c r="H38">
        <f t="shared" si="12"/>
        <v>0.11935520048880199</v>
      </c>
      <c r="I38">
        <f>STDEV(D38:F38)</f>
        <v>3.8370995990895711</v>
      </c>
      <c r="J38">
        <f>6.9/5.7</f>
        <v>1.2105263157894737</v>
      </c>
    </row>
    <row r="43" spans="3:14">
      <c r="G43" t="s">
        <v>156</v>
      </c>
    </row>
    <row r="44" spans="3:14">
      <c r="C44" t="s">
        <v>93</v>
      </c>
    </row>
    <row r="46" spans="3:14">
      <c r="C46" t="s">
        <v>207</v>
      </c>
      <c r="D46">
        <v>1.0999999999999979</v>
      </c>
      <c r="E46">
        <v>3.3999999999999986</v>
      </c>
      <c r="F46">
        <v>2</v>
      </c>
      <c r="G46">
        <f>POWER(2,D46)</f>
        <v>2.1435469250725832</v>
      </c>
      <c r="H46">
        <f t="shared" ref="H46:I52" si="20">POWER(2,E46)</f>
        <v>10.556063286183143</v>
      </c>
      <c r="I46">
        <f t="shared" si="20"/>
        <v>4</v>
      </c>
    </row>
    <row r="47" spans="3:14">
      <c r="C47" t="s">
        <v>208</v>
      </c>
      <c r="D47">
        <v>0.59999999999999787</v>
      </c>
      <c r="E47">
        <v>2.0999999999999979</v>
      </c>
      <c r="F47">
        <v>1.6</v>
      </c>
      <c r="G47">
        <f t="shared" ref="G47:G52" si="21">POWER(2,D47)</f>
        <v>1.5157165665103958</v>
      </c>
      <c r="H47">
        <f t="shared" si="20"/>
        <v>4.2870938501451654</v>
      </c>
      <c r="I47">
        <f t="shared" si="20"/>
        <v>3.031433133020796</v>
      </c>
    </row>
    <row r="48" spans="3:14">
      <c r="C48" t="s">
        <v>201</v>
      </c>
      <c r="D48">
        <v>0.39999999999999858</v>
      </c>
      <c r="E48">
        <v>0.69999999999999929</v>
      </c>
      <c r="F48">
        <v>2.0999999999999979</v>
      </c>
      <c r="G48">
        <f t="shared" si="21"/>
        <v>1.3195079107728929</v>
      </c>
      <c r="H48">
        <f t="shared" si="20"/>
        <v>1.6245047927124703</v>
      </c>
      <c r="I48">
        <f t="shared" si="20"/>
        <v>4.2870938501451654</v>
      </c>
    </row>
    <row r="49" spans="3:9">
      <c r="C49" t="s">
        <v>38</v>
      </c>
      <c r="D49">
        <v>0</v>
      </c>
      <c r="E49">
        <v>0</v>
      </c>
      <c r="F49">
        <v>0</v>
      </c>
      <c r="G49">
        <f t="shared" si="21"/>
        <v>1</v>
      </c>
      <c r="H49">
        <f t="shared" si="20"/>
        <v>1</v>
      </c>
      <c r="I49">
        <f t="shared" si="20"/>
        <v>1</v>
      </c>
    </row>
    <row r="50" spans="3:9">
      <c r="C50" t="s">
        <v>211</v>
      </c>
      <c r="D50">
        <v>0.39999999999999858</v>
      </c>
      <c r="E50">
        <v>0.79999999999999716</v>
      </c>
      <c r="G50">
        <f t="shared" si="21"/>
        <v>1.3195079107728929</v>
      </c>
      <c r="H50">
        <f t="shared" si="20"/>
        <v>1.7411011265922447</v>
      </c>
      <c r="I50">
        <f t="shared" si="20"/>
        <v>1</v>
      </c>
    </row>
    <row r="51" spans="3:9">
      <c r="C51" t="s">
        <v>102</v>
      </c>
      <c r="D51">
        <v>-0.10000000000000142</v>
      </c>
      <c r="F51">
        <v>-1.8000000000000007</v>
      </c>
      <c r="G51">
        <f t="shared" si="21"/>
        <v>0.93303299153680652</v>
      </c>
      <c r="H51">
        <f t="shared" si="20"/>
        <v>1</v>
      </c>
      <c r="I51">
        <f t="shared" si="20"/>
        <v>0.28717458874925866</v>
      </c>
    </row>
    <row r="52" spans="3:9">
      <c r="C52" t="s">
        <v>103</v>
      </c>
      <c r="D52">
        <v>-5.9000000000000021</v>
      </c>
      <c r="E52">
        <v>-4.5999999999999996</v>
      </c>
      <c r="F52">
        <v>1.3000000000000007</v>
      </c>
      <c r="G52">
        <f t="shared" si="21"/>
        <v>1.6746460352129556E-2</v>
      </c>
      <c r="H52">
        <f t="shared" si="20"/>
        <v>4.1234622211652965E-2</v>
      </c>
      <c r="I52">
        <f t="shared" si="20"/>
        <v>2.4622888266898335</v>
      </c>
    </row>
    <row r="57" spans="3:9">
      <c r="C57" t="s">
        <v>207</v>
      </c>
      <c r="D57">
        <v>2.1435469250725832</v>
      </c>
      <c r="E57">
        <v>10.556063286183143</v>
      </c>
      <c r="F57">
        <v>4</v>
      </c>
      <c r="G57">
        <f>AVERAGE(D57:F57)</f>
        <v>5.566536737085241</v>
      </c>
    </row>
    <row r="58" spans="3:9">
      <c r="C58" t="s">
        <v>208</v>
      </c>
      <c r="D58">
        <v>1.5157165665103958</v>
      </c>
      <c r="E58">
        <v>4.2870938501451654</v>
      </c>
      <c r="F58">
        <v>3.03</v>
      </c>
      <c r="G58">
        <f t="shared" ref="G58:G63" si="22">AVERAGE(D58:F58)</f>
        <v>2.9442701388851868</v>
      </c>
    </row>
    <row r="59" spans="3:9">
      <c r="C59" t="s">
        <v>201</v>
      </c>
      <c r="D59">
        <v>1.3195079107728929</v>
      </c>
      <c r="E59">
        <v>1.6245047927124703</v>
      </c>
      <c r="F59">
        <v>4.2870938501451654</v>
      </c>
      <c r="G59">
        <f t="shared" si="22"/>
        <v>2.4103688512101762</v>
      </c>
    </row>
    <row r="60" spans="3:9">
      <c r="C60" t="s">
        <v>38</v>
      </c>
      <c r="D60">
        <v>1</v>
      </c>
      <c r="E60">
        <v>1</v>
      </c>
      <c r="F60">
        <v>1</v>
      </c>
      <c r="G60">
        <f t="shared" si="22"/>
        <v>1</v>
      </c>
    </row>
    <row r="61" spans="3:9">
      <c r="C61" t="s">
        <v>211</v>
      </c>
      <c r="D61">
        <v>1.3195079107728929</v>
      </c>
      <c r="E61">
        <v>1.7411011265922447</v>
      </c>
      <c r="F61">
        <v>1</v>
      </c>
      <c r="G61">
        <f t="shared" si="22"/>
        <v>1.3535363457883793</v>
      </c>
    </row>
    <row r="62" spans="3:9">
      <c r="C62" t="s">
        <v>102</v>
      </c>
      <c r="D62">
        <v>0.93303299153680652</v>
      </c>
      <c r="E62">
        <v>1</v>
      </c>
      <c r="F62">
        <v>0.28717458874925866</v>
      </c>
      <c r="G62">
        <f t="shared" si="22"/>
        <v>0.74006919342868838</v>
      </c>
    </row>
    <row r="63" spans="3:9">
      <c r="C63" t="s">
        <v>103</v>
      </c>
      <c r="D63">
        <v>1.6746460352129556E-2</v>
      </c>
      <c r="E63">
        <v>4.1234622211652965E-2</v>
      </c>
      <c r="F63">
        <v>2.4622888266898335</v>
      </c>
      <c r="G63">
        <f t="shared" si="22"/>
        <v>0.84008996975120531</v>
      </c>
    </row>
    <row r="66" spans="3:8">
      <c r="D66" s="10" t="s">
        <v>168</v>
      </c>
      <c r="E66" s="10" t="s">
        <v>169</v>
      </c>
      <c r="F66" s="10" t="s">
        <v>170</v>
      </c>
      <c r="G66" s="10" t="s">
        <v>171</v>
      </c>
      <c r="H66" t="s">
        <v>249</v>
      </c>
    </row>
    <row r="67" spans="3:8">
      <c r="C67" t="s">
        <v>207</v>
      </c>
      <c r="D67">
        <f>QUARTILE(D57:F57,0)</f>
        <v>2.1435469250725832</v>
      </c>
      <c r="E67">
        <f>QUARTILE(D57:F57,1)</f>
        <v>3.0717734625362914</v>
      </c>
      <c r="F67">
        <f>QUARTILE(D57:F57,3)</f>
        <v>7.2780316430915715</v>
      </c>
      <c r="G67">
        <f>QUARTILE(D57:F57,4)</f>
        <v>10.556063286183143</v>
      </c>
      <c r="H67" s="4">
        <f>QUARTILE(D57:F57,2)</f>
        <v>4</v>
      </c>
    </row>
    <row r="68" spans="3:8">
      <c r="C68" t="s">
        <v>208</v>
      </c>
      <c r="D68">
        <f t="shared" ref="D68:D73" si="23">QUARTILE(D58:F58,0)</f>
        <v>1.5157165665103958</v>
      </c>
      <c r="E68">
        <f t="shared" ref="E68:E73" si="24">QUARTILE(D58:F58,1)</f>
        <v>2.2728582832551978</v>
      </c>
      <c r="F68">
        <f t="shared" ref="F68:F73" si="25">QUARTILE(D58:F58,3)</f>
        <v>3.6585469250725824</v>
      </c>
      <c r="G68">
        <f t="shared" ref="G68:G73" si="26">QUARTILE(D58:F58,4)</f>
        <v>4.2870938501451654</v>
      </c>
      <c r="H68" s="4">
        <f t="shared" ref="H68:H73" si="27">QUARTILE(D58:F58,2)</f>
        <v>3.03</v>
      </c>
    </row>
    <row r="69" spans="3:8">
      <c r="C69" t="s">
        <v>201</v>
      </c>
      <c r="D69">
        <f t="shared" si="23"/>
        <v>1.3195079107728929</v>
      </c>
      <c r="E69">
        <f t="shared" si="24"/>
        <v>1.4720063517426816</v>
      </c>
      <c r="F69">
        <f t="shared" si="25"/>
        <v>2.9557993214288176</v>
      </c>
      <c r="G69">
        <f t="shared" si="26"/>
        <v>4.2870938501451654</v>
      </c>
      <c r="H69" s="4">
        <f t="shared" si="27"/>
        <v>1.6245047927124703</v>
      </c>
    </row>
    <row r="70" spans="3:8">
      <c r="C70" t="s">
        <v>104</v>
      </c>
      <c r="D70">
        <f t="shared" si="23"/>
        <v>1</v>
      </c>
      <c r="E70">
        <f t="shared" si="24"/>
        <v>1</v>
      </c>
      <c r="F70">
        <f t="shared" si="25"/>
        <v>1</v>
      </c>
      <c r="G70">
        <f t="shared" si="26"/>
        <v>1</v>
      </c>
      <c r="H70" s="4">
        <f t="shared" si="27"/>
        <v>1</v>
      </c>
    </row>
    <row r="71" spans="3:8">
      <c r="C71" t="s">
        <v>211</v>
      </c>
      <c r="D71">
        <f t="shared" si="23"/>
        <v>1</v>
      </c>
      <c r="E71">
        <f t="shared" si="24"/>
        <v>1.1597539553864464</v>
      </c>
      <c r="F71">
        <f t="shared" si="25"/>
        <v>1.5303045186825688</v>
      </c>
      <c r="G71">
        <f t="shared" si="26"/>
        <v>1.7411011265922447</v>
      </c>
      <c r="H71" s="4">
        <f t="shared" si="27"/>
        <v>1.3195079107728929</v>
      </c>
    </row>
    <row r="72" spans="3:8">
      <c r="C72" t="s">
        <v>102</v>
      </c>
      <c r="D72">
        <f t="shared" si="23"/>
        <v>0.28717458874925866</v>
      </c>
      <c r="E72">
        <f t="shared" si="24"/>
        <v>0.61010379014303262</v>
      </c>
      <c r="F72">
        <f t="shared" si="25"/>
        <v>0.96651649576840326</v>
      </c>
      <c r="G72">
        <f t="shared" si="26"/>
        <v>1</v>
      </c>
      <c r="H72" s="4">
        <f t="shared" si="27"/>
        <v>0.93303299153680652</v>
      </c>
    </row>
    <row r="73" spans="3:8">
      <c r="C73" t="s">
        <v>103</v>
      </c>
      <c r="D73">
        <f t="shared" si="23"/>
        <v>1.6746460352129556E-2</v>
      </c>
      <c r="E73">
        <f t="shared" si="24"/>
        <v>2.8990541281891262E-2</v>
      </c>
      <c r="F73">
        <f t="shared" si="25"/>
        <v>1.2517617244507431</v>
      </c>
      <c r="G73">
        <f t="shared" si="26"/>
        <v>2.4622888266898335</v>
      </c>
      <c r="H73" s="4">
        <f t="shared" si="27"/>
        <v>4.1234622211652965E-2</v>
      </c>
    </row>
    <row r="85" spans="1:27">
      <c r="C85" t="s">
        <v>157</v>
      </c>
      <c r="E85" t="s">
        <v>158</v>
      </c>
      <c r="G85" t="s">
        <v>159</v>
      </c>
      <c r="I85" t="s">
        <v>160</v>
      </c>
      <c r="K85" t="s">
        <v>161</v>
      </c>
      <c r="M85" t="s">
        <v>163</v>
      </c>
      <c r="O85" t="s">
        <v>164</v>
      </c>
    </row>
    <row r="86" spans="1:27">
      <c r="B86">
        <v>1</v>
      </c>
      <c r="C86">
        <v>2.1435469250725832</v>
      </c>
      <c r="D86">
        <v>2</v>
      </c>
      <c r="E86">
        <v>1.5</v>
      </c>
      <c r="F86">
        <v>3</v>
      </c>
      <c r="G86">
        <v>1.31</v>
      </c>
      <c r="H86">
        <v>4</v>
      </c>
      <c r="I86">
        <v>0.56000000000000005</v>
      </c>
      <c r="J86">
        <v>5</v>
      </c>
      <c r="K86">
        <v>1.31</v>
      </c>
      <c r="L86">
        <v>6</v>
      </c>
      <c r="M86">
        <v>0.93</v>
      </c>
      <c r="N86">
        <v>7</v>
      </c>
      <c r="O86">
        <v>1.6E-2</v>
      </c>
    </row>
    <row r="87" spans="1:27">
      <c r="B87">
        <v>1</v>
      </c>
      <c r="C87">
        <v>10.556063286183143</v>
      </c>
      <c r="D87">
        <v>2</v>
      </c>
      <c r="E87">
        <v>4.28</v>
      </c>
      <c r="F87">
        <v>3</v>
      </c>
      <c r="G87">
        <v>1.62</v>
      </c>
      <c r="H87">
        <v>4</v>
      </c>
      <c r="I87">
        <v>-2.91</v>
      </c>
      <c r="J87">
        <v>5</v>
      </c>
      <c r="K87">
        <v>1.74</v>
      </c>
      <c r="L87">
        <v>6</v>
      </c>
      <c r="M87">
        <v>1</v>
      </c>
      <c r="N87">
        <v>7</v>
      </c>
      <c r="O87">
        <v>0.04</v>
      </c>
    </row>
    <row r="88" spans="1:27">
      <c r="B88">
        <v>1</v>
      </c>
      <c r="C88">
        <v>4</v>
      </c>
      <c r="D88">
        <v>2</v>
      </c>
      <c r="E88">
        <v>3.03</v>
      </c>
      <c r="F88">
        <v>3</v>
      </c>
      <c r="G88">
        <v>4.28</v>
      </c>
      <c r="H88">
        <v>4</v>
      </c>
      <c r="I88">
        <v>5.35</v>
      </c>
      <c r="J88">
        <v>5</v>
      </c>
      <c r="K88">
        <v>1</v>
      </c>
      <c r="L88">
        <v>6</v>
      </c>
      <c r="M88">
        <v>0.28000000000000003</v>
      </c>
      <c r="N88">
        <v>7</v>
      </c>
      <c r="O88">
        <v>2.46</v>
      </c>
    </row>
    <row r="89" spans="1:27">
      <c r="A89" t="s">
        <v>162</v>
      </c>
      <c r="B89">
        <v>1</v>
      </c>
      <c r="C89">
        <f>AVERAGE(C86:C88)</f>
        <v>5.566536737085241</v>
      </c>
      <c r="D89">
        <f t="shared" ref="D89:G89" si="28">AVERAGE(D86:D88)</f>
        <v>2</v>
      </c>
      <c r="E89">
        <f t="shared" si="28"/>
        <v>2.936666666666667</v>
      </c>
      <c r="F89">
        <f t="shared" si="28"/>
        <v>3</v>
      </c>
      <c r="G89">
        <f t="shared" si="28"/>
        <v>2.4033333333333338</v>
      </c>
      <c r="H89">
        <f t="shared" ref="H89" si="29">AVERAGE(H86:H88)</f>
        <v>4</v>
      </c>
      <c r="I89">
        <f t="shared" ref="I89" si="30">AVERAGE(I86:I88)</f>
        <v>0.99999999999999989</v>
      </c>
      <c r="J89">
        <f t="shared" ref="J89" si="31">AVERAGE(J86:J88)</f>
        <v>5</v>
      </c>
      <c r="K89">
        <f t="shared" ref="K89" si="32">AVERAGE(K86:K88)</f>
        <v>1.3499999999999999</v>
      </c>
      <c r="L89">
        <f t="shared" ref="L89" si="33">AVERAGE(L86:L88)</f>
        <v>6</v>
      </c>
      <c r="M89">
        <f t="shared" ref="M89" si="34">AVERAGE(M86:M88)</f>
        <v>0.73666666666666669</v>
      </c>
      <c r="N89">
        <f t="shared" ref="N89" si="35">AVERAGE(N86:N88)</f>
        <v>7</v>
      </c>
      <c r="O89">
        <f t="shared" ref="O89" si="36">AVERAGE(O86:O88)</f>
        <v>0.83866666666666667</v>
      </c>
    </row>
    <row r="91" spans="1:27">
      <c r="A91" t="s">
        <v>165</v>
      </c>
      <c r="C91">
        <v>0.53493349694503733</v>
      </c>
      <c r="E91">
        <v>0.7856742013183875</v>
      </c>
    </row>
    <row r="94" spans="1:27">
      <c r="L94" t="s">
        <v>250</v>
      </c>
      <c r="M94" t="s">
        <v>251</v>
      </c>
      <c r="N94" t="s">
        <v>252</v>
      </c>
      <c r="O94" t="s">
        <v>253</v>
      </c>
      <c r="P94" t="s">
        <v>254</v>
      </c>
      <c r="Q94" t="s">
        <v>255</v>
      </c>
      <c r="R94" t="s">
        <v>256</v>
      </c>
      <c r="U94" t="s">
        <v>250</v>
      </c>
      <c r="V94" t="s">
        <v>251</v>
      </c>
      <c r="W94" t="s">
        <v>252</v>
      </c>
      <c r="X94" t="s">
        <v>253</v>
      </c>
      <c r="Y94" t="s">
        <v>254</v>
      </c>
      <c r="Z94" t="s">
        <v>255</v>
      </c>
      <c r="AA94" t="s">
        <v>256</v>
      </c>
    </row>
    <row r="95" spans="1:27">
      <c r="C95" t="s">
        <v>157</v>
      </c>
      <c r="D95" t="s">
        <v>158</v>
      </c>
      <c r="E95" t="s">
        <v>159</v>
      </c>
      <c r="L95">
        <v>2.1435469250725832</v>
      </c>
      <c r="M95">
        <v>1.5</v>
      </c>
      <c r="N95">
        <v>1.31</v>
      </c>
      <c r="O95">
        <v>0.56000000000000005</v>
      </c>
      <c r="P95">
        <v>1.31</v>
      </c>
      <c r="Q95">
        <v>0.93</v>
      </c>
      <c r="R95">
        <v>1.6E-2</v>
      </c>
      <c r="T95" t="s">
        <v>115</v>
      </c>
      <c r="U95">
        <f>MIN(L95:L97)</f>
        <v>2.1435469250725832</v>
      </c>
      <c r="V95">
        <f t="shared" ref="V95:AA95" si="37">MIN(M95:M97)</f>
        <v>1.5</v>
      </c>
      <c r="W95">
        <f t="shared" si="37"/>
        <v>1.31</v>
      </c>
      <c r="X95">
        <f t="shared" si="37"/>
        <v>-2.91</v>
      </c>
      <c r="Y95">
        <f t="shared" si="37"/>
        <v>1</v>
      </c>
      <c r="Z95">
        <f t="shared" si="37"/>
        <v>0.28000000000000003</v>
      </c>
      <c r="AA95">
        <f t="shared" si="37"/>
        <v>1.6E-2</v>
      </c>
    </row>
    <row r="96" spans="1:27">
      <c r="C96">
        <v>0</v>
      </c>
      <c r="D96">
        <v>0</v>
      </c>
      <c r="E96">
        <v>0</v>
      </c>
      <c r="L96">
        <v>10.556063286183143</v>
      </c>
      <c r="M96">
        <v>4.28</v>
      </c>
      <c r="N96">
        <v>1.62</v>
      </c>
      <c r="O96">
        <v>-2.91</v>
      </c>
      <c r="P96">
        <v>1.74</v>
      </c>
      <c r="Q96">
        <v>1</v>
      </c>
      <c r="R96">
        <v>0.04</v>
      </c>
      <c r="T96" t="s">
        <v>116</v>
      </c>
      <c r="U96">
        <f>QUARTILE(L95:L97, 1)</f>
        <v>3.0717734625362914</v>
      </c>
      <c r="V96">
        <f t="shared" ref="V96:AA96" si="38">QUARTILE(M95:M97, 1)</f>
        <v>2.2649999999999997</v>
      </c>
      <c r="W96">
        <f t="shared" si="38"/>
        <v>1.4650000000000001</v>
      </c>
      <c r="X96">
        <f t="shared" si="38"/>
        <v>-1.175</v>
      </c>
      <c r="Y96">
        <f t="shared" si="38"/>
        <v>1.155</v>
      </c>
      <c r="Z96">
        <f t="shared" si="38"/>
        <v>0.60499999999999998</v>
      </c>
      <c r="AA96">
        <f t="shared" si="38"/>
        <v>2.8000000000000001E-2</v>
      </c>
    </row>
    <row r="97" spans="12:27">
      <c r="L97">
        <v>4</v>
      </c>
      <c r="M97">
        <v>3.03</v>
      </c>
      <c r="N97">
        <v>4.28</v>
      </c>
      <c r="O97">
        <v>5.35</v>
      </c>
      <c r="P97">
        <v>1</v>
      </c>
      <c r="Q97">
        <v>0.28000000000000003</v>
      </c>
      <c r="R97">
        <v>2.46</v>
      </c>
      <c r="T97" t="s">
        <v>249</v>
      </c>
      <c r="U97">
        <f>MEDIAN(L95:L97)</f>
        <v>4</v>
      </c>
      <c r="V97">
        <f t="shared" ref="V97:AA97" si="39">MEDIAN(M95:M97)</f>
        <v>3.03</v>
      </c>
      <c r="W97">
        <f t="shared" si="39"/>
        <v>1.62</v>
      </c>
      <c r="X97">
        <f t="shared" si="39"/>
        <v>0.56000000000000005</v>
      </c>
      <c r="Y97">
        <f t="shared" si="39"/>
        <v>1.31</v>
      </c>
      <c r="Z97">
        <f t="shared" si="39"/>
        <v>0.93</v>
      </c>
      <c r="AA97">
        <f t="shared" si="39"/>
        <v>0.04</v>
      </c>
    </row>
    <row r="98" spans="12:27">
      <c r="T98" t="s">
        <v>117</v>
      </c>
      <c r="U98">
        <f>QUARTILE(L95:L97,3)</f>
        <v>7.2780316430915715</v>
      </c>
      <c r="V98">
        <f t="shared" ref="V98:AA98" si="40">QUARTILE(M95:M97,3)</f>
        <v>3.6550000000000002</v>
      </c>
      <c r="W98">
        <f t="shared" si="40"/>
        <v>2.95</v>
      </c>
      <c r="X98">
        <f t="shared" si="40"/>
        <v>2.9549999999999996</v>
      </c>
      <c r="Y98">
        <f t="shared" si="40"/>
        <v>1.5249999999999999</v>
      </c>
      <c r="Z98">
        <f t="shared" si="40"/>
        <v>0.96500000000000008</v>
      </c>
      <c r="AA98">
        <f t="shared" si="40"/>
        <v>1.25</v>
      </c>
    </row>
    <row r="99" spans="12:27">
      <c r="T99" t="s">
        <v>118</v>
      </c>
      <c r="U99">
        <f>MAX(L95:L97)</f>
        <v>10.556063286183143</v>
      </c>
      <c r="V99">
        <f t="shared" ref="V99:AA99" si="41">MAX(M95:M97)</f>
        <v>4.28</v>
      </c>
      <c r="W99">
        <f t="shared" si="41"/>
        <v>4.28</v>
      </c>
      <c r="X99">
        <f t="shared" si="41"/>
        <v>5.35</v>
      </c>
      <c r="Y99">
        <f t="shared" si="41"/>
        <v>1.74</v>
      </c>
      <c r="Z99">
        <f t="shared" si="41"/>
        <v>1</v>
      </c>
      <c r="AA99">
        <f t="shared" si="41"/>
        <v>2.46</v>
      </c>
    </row>
    <row r="102" spans="12:27">
      <c r="T102" t="s">
        <v>119</v>
      </c>
      <c r="U102">
        <f>U96</f>
        <v>3.0717734625362914</v>
      </c>
      <c r="V102">
        <f t="shared" ref="V102:Z102" si="42">V96</f>
        <v>2.2649999999999997</v>
      </c>
      <c r="W102">
        <f t="shared" si="42"/>
        <v>1.4650000000000001</v>
      </c>
      <c r="X102">
        <f t="shared" si="42"/>
        <v>-1.175</v>
      </c>
      <c r="Y102">
        <f t="shared" si="42"/>
        <v>1.155</v>
      </c>
      <c r="Z102">
        <f t="shared" si="42"/>
        <v>0.60499999999999998</v>
      </c>
      <c r="AA102">
        <f t="shared" ref="AA102" si="43">AA96</f>
        <v>2.8000000000000001E-2</v>
      </c>
    </row>
    <row r="103" spans="12:27">
      <c r="T103" t="s">
        <v>120</v>
      </c>
      <c r="U103">
        <f>U97-U96</f>
        <v>0.92822653746370865</v>
      </c>
      <c r="V103">
        <f t="shared" ref="V103:Z103" si="44">V97-V96</f>
        <v>0.76500000000000012</v>
      </c>
      <c r="W103">
        <f t="shared" si="44"/>
        <v>0.15500000000000003</v>
      </c>
      <c r="X103">
        <f t="shared" si="44"/>
        <v>1.7350000000000001</v>
      </c>
      <c r="Y103">
        <f t="shared" si="44"/>
        <v>0.15500000000000003</v>
      </c>
      <c r="Z103">
        <f t="shared" si="44"/>
        <v>0.32500000000000007</v>
      </c>
      <c r="AA103">
        <f t="shared" ref="AA103" si="45">AA97-AA96</f>
        <v>1.2E-2</v>
      </c>
    </row>
    <row r="104" spans="12:27">
      <c r="T104" t="s">
        <v>121</v>
      </c>
      <c r="U104">
        <f>U98-U97</f>
        <v>3.2780316430915715</v>
      </c>
      <c r="V104">
        <f t="shared" ref="V104:Z104" si="46">V98-V97</f>
        <v>0.62500000000000044</v>
      </c>
      <c r="W104">
        <f t="shared" si="46"/>
        <v>1.33</v>
      </c>
      <c r="X104">
        <f t="shared" si="46"/>
        <v>2.3949999999999996</v>
      </c>
      <c r="Y104">
        <f t="shared" si="46"/>
        <v>0.21499999999999986</v>
      </c>
      <c r="Z104">
        <f t="shared" si="46"/>
        <v>3.5000000000000031E-2</v>
      </c>
      <c r="AA104">
        <f t="shared" ref="AA104" si="47">AA98-AA97</f>
        <v>1.21</v>
      </c>
    </row>
    <row r="106" spans="12:27">
      <c r="T106" t="s">
        <v>122</v>
      </c>
      <c r="U106">
        <f>U99-U98</f>
        <v>3.2780316430915715</v>
      </c>
      <c r="V106">
        <f t="shared" ref="V106:Z106" si="48">V99-V98</f>
        <v>0.625</v>
      </c>
      <c r="W106">
        <f t="shared" si="48"/>
        <v>1.33</v>
      </c>
      <c r="X106">
        <f t="shared" si="48"/>
        <v>2.395</v>
      </c>
      <c r="Y106">
        <f t="shared" si="48"/>
        <v>0.21500000000000008</v>
      </c>
      <c r="Z106">
        <f t="shared" si="48"/>
        <v>3.499999999999992E-2</v>
      </c>
      <c r="AA106">
        <f t="shared" ref="AA106" si="49">AA99-AA98</f>
        <v>1.21</v>
      </c>
    </row>
    <row r="107" spans="12:27">
      <c r="T107" t="s">
        <v>123</v>
      </c>
      <c r="U107">
        <f>U96-U95</f>
        <v>0.9282265374637082</v>
      </c>
      <c r="V107">
        <f t="shared" ref="V107:Z107" si="50">V96-V95</f>
        <v>0.76499999999999968</v>
      </c>
      <c r="W107">
        <f t="shared" si="50"/>
        <v>0.15500000000000003</v>
      </c>
      <c r="X107">
        <f t="shared" si="50"/>
        <v>1.7350000000000001</v>
      </c>
      <c r="Y107">
        <f t="shared" si="50"/>
        <v>0.15500000000000003</v>
      </c>
      <c r="Z107">
        <f t="shared" si="50"/>
        <v>0.32499999999999996</v>
      </c>
      <c r="AA107">
        <f t="shared" ref="AA107" si="51">AA96-AA95</f>
        <v>1.2E-2</v>
      </c>
    </row>
    <row r="140" spans="3:7">
      <c r="C140" s="10"/>
      <c r="D140" s="10"/>
      <c r="E140" s="10"/>
      <c r="F140" s="10"/>
      <c r="G140" s="10"/>
    </row>
    <row r="141" spans="3:7">
      <c r="D141" s="10"/>
      <c r="E141" s="10"/>
      <c r="F141" s="10"/>
      <c r="G141" s="10"/>
    </row>
    <row r="142" spans="3:7">
      <c r="C142" s="10"/>
      <c r="D142" s="10"/>
      <c r="E142" s="10"/>
      <c r="F142" s="10"/>
      <c r="G142" s="10"/>
    </row>
    <row r="143" spans="3:7">
      <c r="D143" s="10"/>
      <c r="E143" s="10"/>
      <c r="F143" s="10"/>
      <c r="G143" s="10"/>
    </row>
    <row r="144" spans="3:7">
      <c r="C144" s="10"/>
      <c r="D144" s="10"/>
      <c r="E144" s="10"/>
      <c r="F144" s="10"/>
      <c r="G144" s="10"/>
    </row>
    <row r="145" spans="3:7">
      <c r="C145" s="10"/>
      <c r="D145" s="10"/>
      <c r="E145" s="10"/>
      <c r="F145" s="10"/>
      <c r="G145" s="10"/>
    </row>
    <row r="146" spans="3:7">
      <c r="C146" s="10"/>
      <c r="D146" s="10"/>
      <c r="E146" s="10"/>
      <c r="F146" s="10"/>
      <c r="G146" s="10"/>
    </row>
    <row r="147" spans="3:7">
      <c r="C147" s="10"/>
      <c r="D147" s="10"/>
      <c r="E147" s="10"/>
      <c r="F147" s="10"/>
      <c r="G147" s="10"/>
    </row>
  </sheetData>
  <phoneticPr fontId="5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C5:AC41"/>
  <sheetViews>
    <sheetView zoomScale="50" zoomScaleNormal="50" zoomScalePageLayoutView="50" workbookViewId="0">
      <selection activeCell="S49" sqref="S49"/>
    </sheetView>
  </sheetViews>
  <sheetFormatPr baseColWidth="10" defaultRowHeight="13"/>
  <sheetData>
    <row r="5" spans="3:29" ht="15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7"/>
      <c r="AC5" s="7"/>
    </row>
    <row r="6" spans="3:29" ht="15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7"/>
      <c r="AC6" s="7"/>
    </row>
    <row r="7" spans="3:29" ht="15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7"/>
      <c r="AC7" s="7"/>
    </row>
    <row r="8" spans="3:29" ht="15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7"/>
      <c r="AC8" s="7"/>
    </row>
    <row r="9" spans="3:29" ht="15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7"/>
      <c r="AC9" s="7"/>
    </row>
    <row r="10" spans="3:29" ht="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7"/>
      <c r="AC10" s="7"/>
    </row>
    <row r="11" spans="3:29" ht="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7"/>
      <c r="AC11" s="7"/>
    </row>
    <row r="12" spans="3:29" ht="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7"/>
      <c r="AC12" s="7"/>
    </row>
    <row r="13" spans="3:29" ht="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7"/>
      <c r="AC13" s="7"/>
    </row>
    <row r="14" spans="3:29" ht="1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8"/>
      <c r="Y14" s="8"/>
      <c r="Z14" s="8"/>
      <c r="AA14" s="6"/>
      <c r="AB14" s="7"/>
      <c r="AC14" s="7"/>
    </row>
    <row r="15" spans="3:29" ht="15">
      <c r="C15" s="6"/>
      <c r="D15" s="6"/>
      <c r="E15" s="6"/>
      <c r="F15" s="6"/>
      <c r="G15" s="6"/>
      <c r="H15" s="6"/>
      <c r="I15" s="6"/>
      <c r="J15" s="6"/>
      <c r="K15" s="6"/>
      <c r="L15" s="6"/>
      <c r="M15" s="8"/>
      <c r="N15" s="8"/>
      <c r="O15" s="8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7"/>
      <c r="AC15" s="7"/>
    </row>
    <row r="16" spans="3:29" ht="15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7"/>
      <c r="AC16" s="7"/>
    </row>
    <row r="17" spans="3:29" ht="15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7"/>
      <c r="AC17" s="7"/>
    </row>
    <row r="18" spans="3:29" ht="15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  <c r="AC18" s="7"/>
    </row>
    <row r="19" spans="3:29" ht="15">
      <c r="C19" s="6"/>
      <c r="D19" s="6"/>
      <c r="E19" s="6"/>
      <c r="F19" s="6"/>
      <c r="G19" s="6"/>
      <c r="H19" s="6"/>
      <c r="I19" s="6"/>
      <c r="J19" s="6"/>
      <c r="K19" s="7"/>
      <c r="L19" s="7"/>
      <c r="M19" s="7"/>
      <c r="N19" s="7"/>
      <c r="O19" s="7"/>
      <c r="P19" s="6"/>
      <c r="Q19" s="6"/>
      <c r="R19" s="6"/>
      <c r="S19" s="6"/>
      <c r="T19" s="6"/>
      <c r="U19" s="6"/>
      <c r="V19" s="6"/>
      <c r="W19" s="7"/>
      <c r="X19" s="7"/>
      <c r="Y19" s="7"/>
      <c r="Z19" s="7"/>
      <c r="AA19" s="7"/>
      <c r="AB19" s="7"/>
      <c r="AC19" s="7"/>
    </row>
    <row r="20" spans="3:29" ht="15">
      <c r="C20" s="6"/>
      <c r="D20" s="6"/>
      <c r="E20" s="6"/>
      <c r="F20" s="7"/>
      <c r="G20" s="7"/>
      <c r="H20" s="7"/>
      <c r="I20" s="7"/>
      <c r="J20" s="6"/>
      <c r="K20" s="6"/>
      <c r="L20" s="6"/>
      <c r="M20" s="7"/>
      <c r="N20" s="7"/>
      <c r="O20" s="7"/>
      <c r="P20" s="6"/>
      <c r="Q20" s="6"/>
      <c r="R20" s="6"/>
      <c r="S20" s="6"/>
      <c r="T20" s="6"/>
      <c r="U20" s="6"/>
      <c r="V20" s="6"/>
      <c r="W20" s="6"/>
      <c r="X20" s="6"/>
      <c r="Y20" s="7"/>
      <c r="Z20" s="7"/>
      <c r="AA20" s="7"/>
      <c r="AB20" s="7"/>
      <c r="AC20" s="7"/>
    </row>
    <row r="21" spans="3:29" ht="15">
      <c r="C21" s="6"/>
      <c r="D21" s="6"/>
      <c r="E21" s="6"/>
      <c r="F21" s="6"/>
      <c r="G21" s="6"/>
      <c r="H21" s="7"/>
      <c r="I21" s="7"/>
      <c r="J21" s="6"/>
      <c r="K21" s="7"/>
      <c r="L21" s="7"/>
      <c r="M21" s="7"/>
      <c r="N21" s="7"/>
      <c r="O21" s="7"/>
      <c r="P21" s="6"/>
      <c r="Q21" s="6"/>
      <c r="R21" s="6"/>
      <c r="S21" s="6"/>
      <c r="T21" s="6"/>
      <c r="U21" s="6"/>
      <c r="V21" s="6"/>
      <c r="W21" s="7"/>
      <c r="X21" s="7"/>
      <c r="Y21" s="7"/>
      <c r="Z21" s="7"/>
      <c r="AA21" s="7"/>
      <c r="AB21" s="7"/>
      <c r="AC21" s="7"/>
    </row>
    <row r="22" spans="3:29" ht="15">
      <c r="C22" s="6"/>
      <c r="D22" s="6"/>
      <c r="E22" s="6"/>
      <c r="F22" s="7"/>
      <c r="G22" s="7"/>
      <c r="H22" s="7"/>
      <c r="I22" s="7"/>
      <c r="J22" s="7"/>
      <c r="K22" s="7"/>
      <c r="L22" s="7"/>
      <c r="M22" s="7"/>
      <c r="N22" s="7"/>
      <c r="O22" s="7"/>
      <c r="P22" s="6"/>
      <c r="Q22" s="6"/>
      <c r="R22" s="6"/>
      <c r="S22" s="6"/>
      <c r="T22" s="6"/>
      <c r="U22" s="6"/>
      <c r="V22" s="7"/>
      <c r="W22" s="7"/>
      <c r="X22" s="7"/>
      <c r="Y22" s="7"/>
      <c r="Z22" s="7"/>
      <c r="AA22" s="7"/>
      <c r="AB22" s="7"/>
      <c r="AC22" s="7"/>
    </row>
    <row r="23" spans="3:29" ht="15"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6"/>
      <c r="Q23" s="6"/>
      <c r="R23" s="6"/>
      <c r="S23" s="6"/>
      <c r="T23" s="6"/>
      <c r="U23" s="6"/>
      <c r="V23" s="7"/>
      <c r="W23" s="7"/>
      <c r="X23" s="7"/>
      <c r="Y23" s="7"/>
      <c r="Z23" s="7"/>
      <c r="AA23" s="7"/>
      <c r="AB23" s="7"/>
      <c r="AC23" s="7"/>
    </row>
    <row r="24" spans="3:29" ht="15">
      <c r="C24" s="6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6"/>
      <c r="Q24" s="6"/>
      <c r="R24" s="6"/>
      <c r="S24" s="6"/>
      <c r="T24" s="6"/>
      <c r="U24" s="6"/>
      <c r="V24" s="7"/>
      <c r="W24" s="7"/>
      <c r="X24" s="7"/>
      <c r="Y24" s="7"/>
      <c r="Z24" s="7"/>
      <c r="AA24" s="7"/>
      <c r="AB24" s="7"/>
      <c r="AC24" s="7"/>
    </row>
    <row r="25" spans="3:29">
      <c r="C25" s="6"/>
    </row>
    <row r="26" spans="3:29">
      <c r="C26" s="6"/>
    </row>
    <row r="27" spans="3:29">
      <c r="C27" s="6"/>
    </row>
    <row r="28" spans="3:29">
      <c r="C28" s="6"/>
    </row>
    <row r="29" spans="3:29">
      <c r="C29" s="6"/>
      <c r="N29" t="s">
        <v>145</v>
      </c>
    </row>
    <row r="30" spans="3:29">
      <c r="C30" s="6"/>
      <c r="E30" t="s">
        <v>146</v>
      </c>
      <c r="F30" t="s">
        <v>147</v>
      </c>
      <c r="G30" t="s">
        <v>148</v>
      </c>
      <c r="J30" t="s">
        <v>149</v>
      </c>
      <c r="L30" t="s">
        <v>150</v>
      </c>
      <c r="N30" t="s">
        <v>151</v>
      </c>
      <c r="O30" t="s">
        <v>147</v>
      </c>
      <c r="P30" t="s">
        <v>148</v>
      </c>
      <c r="T30" t="s">
        <v>152</v>
      </c>
      <c r="U30" t="s">
        <v>148</v>
      </c>
      <c r="V30" t="s">
        <v>153</v>
      </c>
      <c r="Y30" t="s">
        <v>152</v>
      </c>
      <c r="Z30" t="s">
        <v>148</v>
      </c>
      <c r="AA30" t="s">
        <v>153</v>
      </c>
    </row>
    <row r="31" spans="3:29">
      <c r="C31" s="6"/>
      <c r="D31" t="s">
        <v>154</v>
      </c>
      <c r="E31">
        <v>42</v>
      </c>
      <c r="F31">
        <v>9</v>
      </c>
      <c r="G31">
        <v>3</v>
      </c>
      <c r="H31">
        <f>SUM(E31:G31)</f>
        <v>54</v>
      </c>
      <c r="I31">
        <f>F31+E31</f>
        <v>51</v>
      </c>
      <c r="J31">
        <f>E31/I31</f>
        <v>0.82352941176470584</v>
      </c>
      <c r="K31">
        <f>G31+E31</f>
        <v>45</v>
      </c>
      <c r="L31">
        <f>E31/K31</f>
        <v>0.93333333333333335</v>
      </c>
      <c r="N31">
        <f>E31/H31</f>
        <v>0.77777777777777779</v>
      </c>
      <c r="O31">
        <f>F31/H31</f>
        <v>0.16666666666666666</v>
      </c>
      <c r="P31">
        <f>G31/H31</f>
        <v>5.5555555555555552E-2</v>
      </c>
      <c r="T31">
        <v>33</v>
      </c>
      <c r="U31">
        <v>1</v>
      </c>
      <c r="V31">
        <v>2</v>
      </c>
      <c r="W31">
        <f>SUM(T31:V31)</f>
        <v>36</v>
      </c>
      <c r="Y31">
        <f>T31/W31</f>
        <v>0.91666666666666663</v>
      </c>
      <c r="Z31">
        <f>U31/W31</f>
        <v>2.7777777777777776E-2</v>
      </c>
      <c r="AA31">
        <f>V31/W31</f>
        <v>5.5555555555555552E-2</v>
      </c>
    </row>
    <row r="32" spans="3:29">
      <c r="C32" s="6"/>
      <c r="E32">
        <v>43</v>
      </c>
      <c r="F32">
        <v>0</v>
      </c>
      <c r="G32">
        <v>4</v>
      </c>
      <c r="H32">
        <f>SUM(E32:G32)</f>
        <v>47</v>
      </c>
      <c r="I32">
        <f>F32+E32</f>
        <v>43</v>
      </c>
      <c r="J32">
        <f>E32/I32</f>
        <v>1</v>
      </c>
      <c r="K32">
        <f>G32+E32</f>
        <v>47</v>
      </c>
      <c r="L32">
        <f>E32/K32</f>
        <v>0.91489361702127658</v>
      </c>
      <c r="N32">
        <f>E32/H32</f>
        <v>0.91489361702127658</v>
      </c>
      <c r="O32">
        <f>F32/H32</f>
        <v>0</v>
      </c>
      <c r="P32">
        <f>G32/H32</f>
        <v>8.5106382978723402E-2</v>
      </c>
      <c r="T32">
        <v>45</v>
      </c>
      <c r="U32">
        <v>12</v>
      </c>
      <c r="V32">
        <v>2</v>
      </c>
      <c r="W32">
        <f>SUM(T32:V32)</f>
        <v>59</v>
      </c>
      <c r="Y32">
        <f>T32/W32</f>
        <v>0.76271186440677963</v>
      </c>
      <c r="Z32">
        <f>U32/W32</f>
        <v>0.20338983050847459</v>
      </c>
      <c r="AA32">
        <f>V32/W32</f>
        <v>3.3898305084745763E-2</v>
      </c>
    </row>
    <row r="33" spans="3:27">
      <c r="C33" s="6"/>
      <c r="E33">
        <v>38</v>
      </c>
      <c r="F33">
        <v>6</v>
      </c>
      <c r="G33">
        <v>6</v>
      </c>
      <c r="H33">
        <f>SUM(E33:G33)</f>
        <v>50</v>
      </c>
      <c r="I33">
        <f>F33+E33</f>
        <v>44</v>
      </c>
      <c r="J33">
        <f>E33/I33</f>
        <v>0.86363636363636365</v>
      </c>
      <c r="K33">
        <f>G33+E33</f>
        <v>44</v>
      </c>
      <c r="L33">
        <f>E33/K33</f>
        <v>0.86363636363636365</v>
      </c>
      <c r="N33">
        <f>E33/H33</f>
        <v>0.76</v>
      </c>
      <c r="O33">
        <f>F33/H33</f>
        <v>0.12</v>
      </c>
      <c r="P33">
        <f>G33/H33</f>
        <v>0.12</v>
      </c>
      <c r="T33">
        <v>33</v>
      </c>
      <c r="U33">
        <v>0</v>
      </c>
      <c r="V33">
        <v>2</v>
      </c>
      <c r="W33">
        <f>SUM(T33:V33)</f>
        <v>35</v>
      </c>
      <c r="Y33">
        <f>T33/W33</f>
        <v>0.94285714285714284</v>
      </c>
      <c r="Z33">
        <f>U33/W33</f>
        <v>0</v>
      </c>
      <c r="AA33">
        <f>V33/W33</f>
        <v>5.7142857142857141E-2</v>
      </c>
    </row>
    <row r="34" spans="3:27">
      <c r="C34" s="6"/>
    </row>
    <row r="35" spans="3:27">
      <c r="C35" s="6"/>
      <c r="J35">
        <f>AVERAGE(J31:J34)</f>
        <v>0.89572192513368976</v>
      </c>
      <c r="L35">
        <f>AVERAGE(L31:L34)</f>
        <v>0.90395443799699127</v>
      </c>
      <c r="N35">
        <f>AVERAGE(N31:N34)</f>
        <v>0.81755713159968479</v>
      </c>
      <c r="O35">
        <f>AVERAGE(O31:O34)</f>
        <v>9.5555555555555546E-2</v>
      </c>
      <c r="P35">
        <f>AVERAGE(P31:P34)</f>
        <v>8.6887312844759645E-2</v>
      </c>
      <c r="Y35">
        <f>AVERAGE(Y31:Y34)</f>
        <v>0.87407855797686318</v>
      </c>
      <c r="Z35">
        <f>AVERAGE(Z31:Z34)</f>
        <v>7.7055869428750798E-2</v>
      </c>
      <c r="AA35">
        <f>AVERAGE(AA31:AA34)</f>
        <v>4.8865572594386147E-2</v>
      </c>
    </row>
    <row r="36" spans="3:27">
      <c r="C36" s="6"/>
      <c r="Y36" t="s">
        <v>152</v>
      </c>
      <c r="Z36" t="s">
        <v>148</v>
      </c>
      <c r="AA36" t="s">
        <v>153</v>
      </c>
    </row>
    <row r="37" spans="3:27">
      <c r="C37" s="6"/>
      <c r="N37" t="s">
        <v>155</v>
      </c>
      <c r="O37" t="s">
        <v>147</v>
      </c>
      <c r="P37" t="s">
        <v>148</v>
      </c>
      <c r="Q37">
        <f>SUM(N38:P38)</f>
        <v>100</v>
      </c>
      <c r="Y37" s="9">
        <f>Y35*100</f>
        <v>87.407855797686324</v>
      </c>
      <c r="Z37" s="9">
        <f>Z35*100</f>
        <v>7.7055869428750796</v>
      </c>
      <c r="AA37" s="9">
        <f>AA35*100</f>
        <v>4.8865572594386144</v>
      </c>
    </row>
    <row r="38" spans="3:27">
      <c r="C38" s="6"/>
      <c r="N38" s="9">
        <f>N35*100</f>
        <v>81.755713159968479</v>
      </c>
      <c r="O38" s="9">
        <f>O35*100</f>
        <v>9.5555555555555554</v>
      </c>
      <c r="P38" s="9">
        <f>P35*100</f>
        <v>8.6887312844759652</v>
      </c>
    </row>
    <row r="39" spans="3:27">
      <c r="C39" s="6"/>
      <c r="I39" t="s">
        <v>155</v>
      </c>
      <c r="J39">
        <v>89</v>
      </c>
    </row>
    <row r="40" spans="3:27">
      <c r="C40" s="6"/>
      <c r="I40" t="s">
        <v>147</v>
      </c>
      <c r="J40">
        <v>11</v>
      </c>
    </row>
    <row r="41" spans="3:27">
      <c r="C41" s="6"/>
    </row>
  </sheetData>
  <phoneticPr fontId="5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C14:G29"/>
  <sheetViews>
    <sheetView topLeftCell="A16" workbookViewId="0">
      <selection activeCell="B34" sqref="B34"/>
    </sheetView>
  </sheetViews>
  <sheetFormatPr baseColWidth="10" defaultRowHeight="13"/>
  <sheetData>
    <row r="14" spans="3:7">
      <c r="D14" t="s">
        <v>75</v>
      </c>
      <c r="E14" t="s">
        <v>76</v>
      </c>
      <c r="F14" t="s">
        <v>77</v>
      </c>
      <c r="G14" t="s">
        <v>78</v>
      </c>
    </row>
    <row r="15" spans="3:7">
      <c r="C15" t="s">
        <v>79</v>
      </c>
      <c r="D15">
        <v>90</v>
      </c>
      <c r="E15">
        <v>94</v>
      </c>
      <c r="F15">
        <v>94</v>
      </c>
      <c r="G15">
        <v>59</v>
      </c>
    </row>
    <row r="16" spans="3:7">
      <c r="C16" t="s">
        <v>80</v>
      </c>
      <c r="D16">
        <v>10</v>
      </c>
      <c r="E16">
        <v>6</v>
      </c>
      <c r="F16">
        <v>6</v>
      </c>
      <c r="G16">
        <v>41</v>
      </c>
    </row>
    <row r="19" spans="3:7">
      <c r="D19" t="s">
        <v>81</v>
      </c>
      <c r="E19" t="s">
        <v>82</v>
      </c>
      <c r="F19" t="s">
        <v>83</v>
      </c>
      <c r="G19" t="s">
        <v>84</v>
      </c>
    </row>
    <row r="20" spans="3:7">
      <c r="C20" t="s">
        <v>79</v>
      </c>
      <c r="D20">
        <v>71</v>
      </c>
      <c r="E20">
        <v>95</v>
      </c>
      <c r="F20">
        <v>89</v>
      </c>
      <c r="G20">
        <v>61</v>
      </c>
    </row>
    <row r="21" spans="3:7">
      <c r="C21" t="s">
        <v>85</v>
      </c>
      <c r="D21">
        <v>29</v>
      </c>
      <c r="E21">
        <v>5</v>
      </c>
      <c r="F21">
        <v>11</v>
      </c>
      <c r="G21">
        <v>39</v>
      </c>
    </row>
    <row r="27" spans="3:7">
      <c r="D27" t="s">
        <v>81</v>
      </c>
      <c r="E27" t="s">
        <v>82</v>
      </c>
      <c r="F27" t="s">
        <v>83</v>
      </c>
      <c r="G27" t="s">
        <v>84</v>
      </c>
    </row>
    <row r="28" spans="3:7">
      <c r="C28" t="s">
        <v>86</v>
      </c>
      <c r="D28">
        <v>93</v>
      </c>
      <c r="E28">
        <v>91</v>
      </c>
      <c r="F28">
        <v>65</v>
      </c>
      <c r="G28">
        <v>46</v>
      </c>
    </row>
    <row r="29" spans="3:7">
      <c r="C29" t="s">
        <v>87</v>
      </c>
      <c r="D29">
        <v>7</v>
      </c>
      <c r="E29">
        <v>9</v>
      </c>
      <c r="F29">
        <v>35</v>
      </c>
      <c r="G29">
        <v>54</v>
      </c>
    </row>
  </sheetData>
  <phoneticPr fontId="5" type="noConversion"/>
  <pageMargins left="0.75" right="0.75" top="1" bottom="1" header="0.5" footer="0.5"/>
  <pageSetup paperSize="0"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B4:AI50"/>
  <sheetViews>
    <sheetView zoomScale="75" workbookViewId="0">
      <selection activeCell="C67" sqref="C67"/>
    </sheetView>
  </sheetViews>
  <sheetFormatPr baseColWidth="10" defaultRowHeight="13"/>
  <sheetData>
    <row r="4" spans="2:35">
      <c r="X4" t="s">
        <v>6</v>
      </c>
      <c r="AA4" t="s">
        <v>5</v>
      </c>
      <c r="AD4" t="s">
        <v>4</v>
      </c>
      <c r="AG4" t="s">
        <v>3</v>
      </c>
    </row>
    <row r="5" spans="2:35">
      <c r="X5" t="s">
        <v>10</v>
      </c>
      <c r="Y5" t="s">
        <v>9</v>
      </c>
      <c r="Z5" t="s">
        <v>8</v>
      </c>
      <c r="AA5" t="s">
        <v>10</v>
      </c>
      <c r="AB5" t="s">
        <v>9</v>
      </c>
      <c r="AC5" t="s">
        <v>8</v>
      </c>
      <c r="AD5" t="s">
        <v>10</v>
      </c>
      <c r="AE5" t="s">
        <v>9</v>
      </c>
      <c r="AF5" t="s">
        <v>8</v>
      </c>
      <c r="AG5" t="s">
        <v>10</v>
      </c>
      <c r="AH5" t="s">
        <v>9</v>
      </c>
      <c r="AI5" t="s">
        <v>8</v>
      </c>
    </row>
    <row r="6" spans="2:35">
      <c r="C6" t="s">
        <v>7</v>
      </c>
      <c r="K6" t="s">
        <v>6</v>
      </c>
      <c r="N6" t="s">
        <v>5</v>
      </c>
      <c r="Q6" t="s">
        <v>4</v>
      </c>
      <c r="T6" t="s">
        <v>3</v>
      </c>
      <c r="W6" t="s">
        <v>2</v>
      </c>
      <c r="X6">
        <f>MIN(K8:K13)</f>
        <v>0</v>
      </c>
      <c r="Y6">
        <f>MIN(L8:L13)</f>
        <v>1.1952191235059761</v>
      </c>
      <c r="Z6">
        <f>MIN(M8:M13)</f>
        <v>0.15015015015015015</v>
      </c>
      <c r="AA6">
        <f>MIN(N8:N13)</f>
        <v>5</v>
      </c>
      <c r="AB6">
        <f>MIN(O8:O13)</f>
        <v>14.642857142857144</v>
      </c>
      <c r="AC6">
        <f>MIN(P8:P13)</f>
        <v>0</v>
      </c>
      <c r="AD6">
        <f>MIN(Q8:Q13)</f>
        <v>1.0752688172043012</v>
      </c>
      <c r="AE6">
        <f>MIN(R8:R13)</f>
        <v>5.3133514986376023</v>
      </c>
      <c r="AF6">
        <f>MIN(S8:S13)</f>
        <v>0.27247956403269752</v>
      </c>
      <c r="AG6">
        <f>MIN(T8:T13)</f>
        <v>2.3302938196555218</v>
      </c>
      <c r="AH6">
        <f>MIN(U8:U13)</f>
        <v>2.6365348399246704</v>
      </c>
      <c r="AI6">
        <f>MIN(V8:V13)</f>
        <v>0.50658561296859173</v>
      </c>
    </row>
    <row r="7" spans="2:35">
      <c r="B7" t="s">
        <v>75</v>
      </c>
      <c r="E7" t="s">
        <v>88</v>
      </c>
      <c r="F7" t="s">
        <v>89</v>
      </c>
      <c r="G7" t="s">
        <v>90</v>
      </c>
      <c r="H7" t="s">
        <v>91</v>
      </c>
      <c r="K7" t="s">
        <v>88</v>
      </c>
      <c r="L7" t="s">
        <v>89</v>
      </c>
      <c r="M7" t="s">
        <v>92</v>
      </c>
      <c r="N7" t="s">
        <v>88</v>
      </c>
      <c r="O7" t="s">
        <v>89</v>
      </c>
      <c r="P7" t="s">
        <v>92</v>
      </c>
      <c r="Q7" t="s">
        <v>88</v>
      </c>
      <c r="R7" t="s">
        <v>89</v>
      </c>
      <c r="S7" t="s">
        <v>92</v>
      </c>
      <c r="T7" t="s">
        <v>88</v>
      </c>
      <c r="U7" t="s">
        <v>89</v>
      </c>
      <c r="V7" t="s">
        <v>92</v>
      </c>
      <c r="W7" t="s">
        <v>116</v>
      </c>
      <c r="X7">
        <f>QUARTILE(K8:K13,1)</f>
        <v>0</v>
      </c>
      <c r="Y7">
        <f>QUARTILE(L8:L13,1)</f>
        <v>1.6088126851224802</v>
      </c>
      <c r="Z7">
        <f>QUARTILE(M8:M13,1)</f>
        <v>0.18741547571183159</v>
      </c>
      <c r="AA7">
        <f>QUARTILE(N8:N13,1)</f>
        <v>5.4455445544554459</v>
      </c>
      <c r="AB7">
        <f>QUARTILE(O8:O13,1)</f>
        <v>14.85148514851485</v>
      </c>
      <c r="AC7">
        <f>QUARTILE(P8:P13,1)</f>
        <v>1.6501650165016499</v>
      </c>
      <c r="AD7">
        <f>QUARTILE(Q8:Q13,1)</f>
        <v>1.4448782288832065</v>
      </c>
      <c r="AE7">
        <f>QUARTILE(R8:R13,1)</f>
        <v>6.8381648025564932</v>
      </c>
      <c r="AF7">
        <f>QUARTILE(S8:S13,1)</f>
        <v>0.4738272480207964</v>
      </c>
      <c r="AG7">
        <f>QUARTILE(T8:T13,1)</f>
        <v>4.4651492124896377</v>
      </c>
      <c r="AH7">
        <f>QUARTILE(U8:U13,1)</f>
        <v>3.02655795240541</v>
      </c>
      <c r="AI7">
        <f>QUARTILE(V8:V13,1)</f>
        <v>1.6417979183936633</v>
      </c>
    </row>
    <row r="8" spans="2:35">
      <c r="C8">
        <v>439</v>
      </c>
      <c r="E8">
        <v>1</v>
      </c>
      <c r="F8">
        <v>7</v>
      </c>
      <c r="G8">
        <v>1</v>
      </c>
      <c r="H8">
        <f>SUM(F8:G8)</f>
        <v>8</v>
      </c>
      <c r="I8">
        <f>F8/H8</f>
        <v>0.875</v>
      </c>
      <c r="K8">
        <f>E8/$C8*100</f>
        <v>0.22779043280182232</v>
      </c>
      <c r="L8">
        <f>F8/$C8*100</f>
        <v>1.5945330296127564</v>
      </c>
      <c r="M8">
        <f>G8/$C8*100</f>
        <v>0.22779043280182232</v>
      </c>
      <c r="N8">
        <f>E23/$C23*100</f>
        <v>12.653061224489795</v>
      </c>
      <c r="O8">
        <f>F23/$C23*100</f>
        <v>24.693877551020407</v>
      </c>
      <c r="P8">
        <f>G23/$C23*100</f>
        <v>1.8367346938775513</v>
      </c>
      <c r="Q8">
        <f>E35/$C35*100</f>
        <v>1.6320474777448073</v>
      </c>
      <c r="R8">
        <f>F35/$C35*100</f>
        <v>9.1988130563798212</v>
      </c>
      <c r="S8">
        <f>G35/$C35*100</f>
        <v>0.51928783382789312</v>
      </c>
      <c r="T8">
        <f>E46/$C46*100</f>
        <v>5.1767676767676765</v>
      </c>
      <c r="U8">
        <f>F46/$C46*100</f>
        <v>3.1565656565656566</v>
      </c>
      <c r="V8">
        <f>G46/$C46*100</f>
        <v>2.0202020202020203</v>
      </c>
      <c r="W8" t="s">
        <v>249</v>
      </c>
      <c r="X8">
        <f>MEDIAN(K8:K13)</f>
        <v>7.5075075075075076E-2</v>
      </c>
      <c r="Y8">
        <f>MEDIAN(L8:L13)</f>
        <v>2.3927773927773925</v>
      </c>
      <c r="Z8">
        <f>MEDIAN(M8:M13)</f>
        <v>0.21349681002640916</v>
      </c>
      <c r="AA8">
        <f>MEDIAN(N8:N13)</f>
        <v>6.5359477124183014</v>
      </c>
      <c r="AB8">
        <f>MEDIAN(O8:O13)</f>
        <v>20.906432748538013</v>
      </c>
      <c r="AC8">
        <f>MEDIAN(P8:P13)</f>
        <v>1.8367346938775513</v>
      </c>
      <c r="AD8">
        <f>MEDIAN(Q8:Q13)</f>
        <v>2.6108955337441984</v>
      </c>
      <c r="AE8">
        <f>MEDIAN(R8:R13)</f>
        <v>10.666994853842752</v>
      </c>
      <c r="AF8">
        <f>MEDIAN(S8:S13)</f>
        <v>0.516054173324203</v>
      </c>
      <c r="AG8">
        <f>MEDIAN(T8:T13)</f>
        <v>5.7519640852974181</v>
      </c>
      <c r="AH8">
        <f>MEDIAN(U8:U13)</f>
        <v>3.3513324736728993</v>
      </c>
      <c r="AI8">
        <f>MEDIAN(V8:V13)</f>
        <v>3.6466358500256808</v>
      </c>
    </row>
    <row r="9" spans="2:35">
      <c r="C9">
        <v>502</v>
      </c>
      <c r="E9">
        <v>0</v>
      </c>
      <c r="F9">
        <v>6</v>
      </c>
      <c r="G9">
        <v>1</v>
      </c>
      <c r="H9">
        <f>SUM(F9:G9)</f>
        <v>7</v>
      </c>
      <c r="I9">
        <f>F9/H9</f>
        <v>0.8571428571428571</v>
      </c>
      <c r="K9">
        <f>E9/$C9*100</f>
        <v>0</v>
      </c>
      <c r="L9">
        <f>F9/$C9*100</f>
        <v>1.1952191235059761</v>
      </c>
      <c r="M9">
        <f>G9/$C9*100</f>
        <v>0.19920318725099601</v>
      </c>
      <c r="N9">
        <f>E24/$C24*100</f>
        <v>5.4455445544554459</v>
      </c>
      <c r="O9">
        <f>F24/$C24*100</f>
        <v>14.85148514851485</v>
      </c>
      <c r="P9">
        <f>G24/$C24*100</f>
        <v>1.6501650165016499</v>
      </c>
      <c r="Q9">
        <f>E36/$C36*100</f>
        <v>5.2878965922444188</v>
      </c>
      <c r="R9">
        <f>F36/$C36*100</f>
        <v>21.504112808460636</v>
      </c>
      <c r="S9">
        <f>G36/$C36*100</f>
        <v>2.2326674500587544</v>
      </c>
      <c r="T9">
        <f>E47/$C47*100</f>
        <v>6.3271604938271606</v>
      </c>
      <c r="U9">
        <f>F47/$C47*100</f>
        <v>10.185185185185185</v>
      </c>
      <c r="V9">
        <f>G47/$C47*100</f>
        <v>7.716049382716049</v>
      </c>
      <c r="W9" t="s">
        <v>117</v>
      </c>
      <c r="X9">
        <f>QUARTILE(K8:K13,3)</f>
        <v>0.20838036213890426</v>
      </c>
      <c r="Y9">
        <f>QUARTILE(L8:L13,3)</f>
        <v>3.3981546825583528</v>
      </c>
      <c r="Z9">
        <f>QUARTILE(M8:M13,3)</f>
        <v>0.27062282187566927</v>
      </c>
      <c r="AA9">
        <f>QUARTILE(N8:N13,3)</f>
        <v>9.7953216374269001</v>
      </c>
      <c r="AB9">
        <f>QUARTILE(O8:O13,3)</f>
        <v>24.693877551020407</v>
      </c>
      <c r="AC9">
        <f>QUARTILE(P8:P13,3)</f>
        <v>1.9607843137254901</v>
      </c>
      <c r="AD9">
        <f>QUARTILE(Q8:Q13,3)</f>
        <v>4.863358341619211</v>
      </c>
      <c r="AE9">
        <f>QUARTILE(R8:R13,3)</f>
        <v>15.634600614439323</v>
      </c>
      <c r="AF9">
        <f>QUARTILE(S8:S13,3)</f>
        <v>0.5330477649085863</v>
      </c>
      <c r="AG9">
        <f>QUARTILE(T8:T13,3)</f>
        <v>8.9826585059635899</v>
      </c>
      <c r="AH9">
        <f>QUARTILE(U8:U13,3)</f>
        <v>5.2058707643814026</v>
      </c>
      <c r="AI9">
        <f>QUARTILE(V8:V13,3)</f>
        <v>5.8838146055660179</v>
      </c>
    </row>
    <row r="10" spans="2:35">
      <c r="C10">
        <v>545</v>
      </c>
      <c r="E10">
        <v>0</v>
      </c>
      <c r="F10">
        <v>19</v>
      </c>
      <c r="G10">
        <v>1</v>
      </c>
      <c r="H10">
        <f>SUM(F10:G10)</f>
        <v>20</v>
      </c>
      <c r="I10">
        <f>F10/H10</f>
        <v>0.95</v>
      </c>
      <c r="K10">
        <f>E10/$C10*100</f>
        <v>0</v>
      </c>
      <c r="L10">
        <f>F10/$C10*100</f>
        <v>3.4862385321100922</v>
      </c>
      <c r="M10">
        <f>G10/$C10*100</f>
        <v>0.1834862385321101</v>
      </c>
      <c r="N10">
        <f>E25/$C25*100</f>
        <v>5</v>
      </c>
      <c r="O10">
        <f>F25/$C25*100</f>
        <v>14.642857142857144</v>
      </c>
      <c r="P10">
        <f>G25/$C25*100</f>
        <v>0</v>
      </c>
      <c r="Q10">
        <f>E37/$C37*100</f>
        <v>1.0752688172043012</v>
      </c>
      <c r="R10">
        <f>F37/$C37*100</f>
        <v>16.801075268817204</v>
      </c>
      <c r="S10">
        <f>G37/$C37*100</f>
        <v>0.53763440860215062</v>
      </c>
      <c r="T10">
        <f>E48/$C48*100</f>
        <v>16.949152542372879</v>
      </c>
      <c r="U10">
        <f>F48/$C48*100</f>
        <v>2.6365348399246704</v>
      </c>
      <c r="V10">
        <f>G48/$C48*100</f>
        <v>5.2730696798493408</v>
      </c>
      <c r="W10" t="s">
        <v>118</v>
      </c>
      <c r="X10">
        <f>MAX(K8:K13)</f>
        <v>0.28490028490028491</v>
      </c>
      <c r="Y10">
        <f>MAX(L8:L13)</f>
        <v>4.7393364928909953</v>
      </c>
      <c r="Z10">
        <f>MAX(M8:M13)</f>
        <v>0.31595576619273302</v>
      </c>
      <c r="AA10">
        <f>MAX(N8:N13)</f>
        <v>12.653061224489795</v>
      </c>
      <c r="AB10">
        <f>MAX(O8:O13)</f>
        <v>30.174291938997822</v>
      </c>
      <c r="AC10">
        <f>MAX(P8:P13)</f>
        <v>5.5555555555555554</v>
      </c>
      <c r="AD10">
        <f>MAX(Q8:Q13)</f>
        <v>5.4495912806539506</v>
      </c>
      <c r="AE10">
        <f>MAX(R8:R13)</f>
        <v>21.504112808460636</v>
      </c>
      <c r="AF10">
        <f>MAX(S8:S13)</f>
        <v>2.2326674500587544</v>
      </c>
      <c r="AG10">
        <f>MAX(T8:T13)</f>
        <v>16.949152542372879</v>
      </c>
      <c r="AH10">
        <f>MAX(U8:U13)</f>
        <v>10.185185185185185</v>
      </c>
      <c r="AI10">
        <f>MAX(V8:V13)</f>
        <v>7.716049382716049</v>
      </c>
    </row>
    <row r="11" spans="2:35">
      <c r="C11">
        <v>702</v>
      </c>
      <c r="E11">
        <v>2</v>
      </c>
      <c r="F11">
        <v>22</v>
      </c>
      <c r="G11">
        <v>2</v>
      </c>
      <c r="H11">
        <f>SUM(F11:G11)</f>
        <v>24</v>
      </c>
      <c r="I11">
        <f>F11/H11</f>
        <v>0.91666666666666663</v>
      </c>
      <c r="K11">
        <f>E11/$C11*100</f>
        <v>0.28490028490028491</v>
      </c>
      <c r="L11">
        <f>F11/$C11*100</f>
        <v>3.133903133903134</v>
      </c>
      <c r="M11">
        <f>G11/$C11*100</f>
        <v>0.28490028490028491</v>
      </c>
      <c r="N11">
        <f>E26/$C26*100</f>
        <v>6.5359477124183014</v>
      </c>
      <c r="O11">
        <f>F26/$C26*100</f>
        <v>30.174291938997822</v>
      </c>
      <c r="P11">
        <f>G26/$C26*100</f>
        <v>1.9607843137254901</v>
      </c>
      <c r="Q11">
        <f>E38/$C38*100</f>
        <v>1.3824884792626728</v>
      </c>
      <c r="R11">
        <f>F38/$C38*100</f>
        <v>12.135176651305683</v>
      </c>
      <c r="S11">
        <f>G38/$C38*100</f>
        <v>0.46082949308755761</v>
      </c>
      <c r="T11">
        <f>E49/$C49*100</f>
        <v>2.3302938196555218</v>
      </c>
      <c r="U11">
        <f>F49/$C49*100</f>
        <v>3.5460992907801421</v>
      </c>
      <c r="V11">
        <f>G49/$C49*100</f>
        <v>0.50658561296859173</v>
      </c>
    </row>
    <row r="12" spans="2:35">
      <c r="C12">
        <v>633</v>
      </c>
      <c r="E12">
        <v>0</v>
      </c>
      <c r="F12">
        <v>30</v>
      </c>
      <c r="G12">
        <v>2</v>
      </c>
      <c r="H12">
        <f>SUM(F12:G12)</f>
        <v>32</v>
      </c>
      <c r="I12">
        <f>F12/H12</f>
        <v>0.9375</v>
      </c>
      <c r="K12">
        <f>E12/$C12*100</f>
        <v>0</v>
      </c>
      <c r="L12">
        <f>F12/$C12*100</f>
        <v>4.7393364928909953</v>
      </c>
      <c r="M12">
        <f>G12/$C12*100</f>
        <v>0.31595576619273302</v>
      </c>
      <c r="N12">
        <f>E27/$C27*100</f>
        <v>9.7953216374269001</v>
      </c>
      <c r="O12">
        <f>F27/$C27*100</f>
        <v>20.906432748538013</v>
      </c>
      <c r="P12">
        <f>G27/$C27*100</f>
        <v>5.5555555555555554</v>
      </c>
      <c r="Q12">
        <f>E39/$C39*100</f>
        <v>3.5897435897435894</v>
      </c>
      <c r="R12">
        <f>F39/$C39*100</f>
        <v>6.0512820512820511</v>
      </c>
      <c r="S12">
        <f>G39/$C39*100</f>
        <v>0.51282051282051277</v>
      </c>
    </row>
    <row r="13" spans="2:35">
      <c r="C13">
        <v>666</v>
      </c>
      <c r="E13">
        <v>1</v>
      </c>
      <c r="F13">
        <v>11</v>
      </c>
      <c r="G13">
        <v>1</v>
      </c>
      <c r="H13">
        <f>SUM(F13:G13)</f>
        <v>12</v>
      </c>
      <c r="I13">
        <f>F13/H13</f>
        <v>0.91666666666666663</v>
      </c>
      <c r="K13">
        <f>E13/$C13*100</f>
        <v>0.15015015015015015</v>
      </c>
      <c r="L13">
        <f>F13/$C13*100</f>
        <v>1.6516516516516515</v>
      </c>
      <c r="M13">
        <f>G13/$C13*100</f>
        <v>0.15015015015015015</v>
      </c>
      <c r="Q13">
        <f>E40/$C40*100</f>
        <v>5.4495912806539506</v>
      </c>
      <c r="R13">
        <f>F40/$C40*100</f>
        <v>5.3133514986376023</v>
      </c>
      <c r="S13">
        <f>G40/$C40*100</f>
        <v>0.27247956403269752</v>
      </c>
      <c r="V13" t="s">
        <v>116</v>
      </c>
      <c r="W13" t="s">
        <v>119</v>
      </c>
      <c r="X13">
        <f>X7</f>
        <v>0</v>
      </c>
      <c r="Y13">
        <f>Y7</f>
        <v>1.6088126851224802</v>
      </c>
      <c r="Z13">
        <f>Z7</f>
        <v>0.18741547571183159</v>
      </c>
      <c r="AA13">
        <f>AA7</f>
        <v>5.4455445544554459</v>
      </c>
      <c r="AB13">
        <f>AB7</f>
        <v>14.85148514851485</v>
      </c>
      <c r="AC13">
        <f>AC7</f>
        <v>1.6501650165016499</v>
      </c>
      <c r="AD13">
        <f>AD7</f>
        <v>1.4448782288832065</v>
      </c>
      <c r="AE13">
        <f>AE7</f>
        <v>6.8381648025564932</v>
      </c>
      <c r="AF13">
        <f>AF7</f>
        <v>0.4738272480207964</v>
      </c>
      <c r="AG13">
        <f>AG7</f>
        <v>4.4651492124896377</v>
      </c>
      <c r="AH13">
        <f>AH7</f>
        <v>3.02655795240541</v>
      </c>
      <c r="AI13">
        <f>AI7</f>
        <v>1.6417979183936633</v>
      </c>
    </row>
    <row r="14" spans="2:35">
      <c r="I14" s="13">
        <f>AVERAGE(I8:I13)</f>
        <v>0.90882936507936496</v>
      </c>
      <c r="V14" t="s">
        <v>0</v>
      </c>
      <c r="W14" t="s">
        <v>120</v>
      </c>
      <c r="X14">
        <f>X8-X7</f>
        <v>7.5075075075075076E-2</v>
      </c>
      <c r="Y14">
        <f>Y8-Y7</f>
        <v>0.78396470765491233</v>
      </c>
      <c r="Z14">
        <f>Z8-Z7</f>
        <v>2.608133431457757E-2</v>
      </c>
      <c r="AA14">
        <f>AA8-AA7</f>
        <v>1.0904031579628555</v>
      </c>
      <c r="AB14">
        <f>AB8-AB7</f>
        <v>6.0549476000231621</v>
      </c>
      <c r="AC14">
        <f>AC8-AC7</f>
        <v>0.18656967737590135</v>
      </c>
      <c r="AD14">
        <f>AD8-AD7</f>
        <v>1.1660173048609919</v>
      </c>
      <c r="AE14">
        <f>AE8-AE7</f>
        <v>3.8288300512862588</v>
      </c>
      <c r="AF14">
        <f>AF8-AF7</f>
        <v>4.2226925303406604E-2</v>
      </c>
      <c r="AG14">
        <f>AG8-AG7</f>
        <v>1.2868148728077804</v>
      </c>
      <c r="AH14">
        <f>AH8-AH7</f>
        <v>0.32477452126748929</v>
      </c>
      <c r="AI14">
        <f>AI8-AI7</f>
        <v>2.0048379316320175</v>
      </c>
    </row>
    <row r="15" spans="2:35">
      <c r="V15" t="s">
        <v>200</v>
      </c>
      <c r="W15" t="s">
        <v>121</v>
      </c>
      <c r="X15">
        <f>X9-X8</f>
        <v>0.13330528706382919</v>
      </c>
      <c r="Y15">
        <f>Y9-Y8</f>
        <v>1.0053772897809603</v>
      </c>
      <c r="Z15">
        <f>Z9-Z8</f>
        <v>5.7126011849260111E-2</v>
      </c>
      <c r="AA15">
        <f>AA9-AA8</f>
        <v>3.2593739250085987</v>
      </c>
      <c r="AB15">
        <f>AB9-AB8</f>
        <v>3.7874448024823941</v>
      </c>
      <c r="AC15">
        <f>AC9-AC8</f>
        <v>0.12404961984793883</v>
      </c>
      <c r="AD15">
        <f>AD9-AD8</f>
        <v>2.2524628078750126</v>
      </c>
      <c r="AE15">
        <f>AE9-AE8</f>
        <v>4.9676057605965713</v>
      </c>
      <c r="AF15">
        <f>AF9-AF8</f>
        <v>1.6993591584383294E-2</v>
      </c>
      <c r="AG15">
        <f>AG9-AG8</f>
        <v>3.2306944206661719</v>
      </c>
      <c r="AH15">
        <f>AH9-AH8</f>
        <v>1.8545382907085033</v>
      </c>
      <c r="AI15">
        <f>AI9-AI8</f>
        <v>2.2371787555403371</v>
      </c>
    </row>
    <row r="17" spans="2:35">
      <c r="V17" t="s">
        <v>107</v>
      </c>
      <c r="W17" t="s">
        <v>122</v>
      </c>
      <c r="X17">
        <f>X10-X9</f>
        <v>7.6519922761380643E-2</v>
      </c>
      <c r="Y17">
        <f>Y10-Y9</f>
        <v>1.3411818103326425</v>
      </c>
      <c r="Z17">
        <f>Z10-Z9</f>
        <v>4.533294431706375E-2</v>
      </c>
      <c r="AA17">
        <f>AA10-AA9</f>
        <v>2.8577395870628948</v>
      </c>
      <c r="AB17">
        <f>AB10-AB9</f>
        <v>5.4804143879774152</v>
      </c>
      <c r="AC17">
        <f>AC10-AC9</f>
        <v>3.594771241830065</v>
      </c>
      <c r="AD17">
        <f>AD10-AD9</f>
        <v>0.58623293903473961</v>
      </c>
      <c r="AE17">
        <f>AE10-AE9</f>
        <v>5.8695121940213131</v>
      </c>
      <c r="AF17">
        <f>AF10-AF9</f>
        <v>1.6996196851501681</v>
      </c>
      <c r="AG17">
        <f>AG10-AG9</f>
        <v>7.9664940364092889</v>
      </c>
      <c r="AH17">
        <f>AH10-AH9</f>
        <v>4.9793144208037825</v>
      </c>
      <c r="AI17">
        <f>AI10-AI9</f>
        <v>1.8322347771500311</v>
      </c>
    </row>
    <row r="18" spans="2:35">
      <c r="V18" t="s">
        <v>108</v>
      </c>
      <c r="W18" t="s">
        <v>123</v>
      </c>
      <c r="X18">
        <f>X7-X6</f>
        <v>0</v>
      </c>
      <c r="Y18">
        <f>Y7-Y6</f>
        <v>0.41359356161650407</v>
      </c>
      <c r="Z18">
        <f>Z7-Z6</f>
        <v>3.7265325561681439E-2</v>
      </c>
      <c r="AA18">
        <f>AA7-AA6</f>
        <v>0.44554455445544594</v>
      </c>
      <c r="AB18">
        <f>AB7-AB6</f>
        <v>0.20862800565770634</v>
      </c>
      <c r="AC18">
        <f>AC7-AC6</f>
        <v>1.6501650165016499</v>
      </c>
      <c r="AD18">
        <f>AD7-AD6</f>
        <v>0.36960941167890526</v>
      </c>
      <c r="AE18">
        <f>AE7-AE6</f>
        <v>1.5248133039188909</v>
      </c>
      <c r="AF18">
        <f>AF7-AF6</f>
        <v>0.20134768398809888</v>
      </c>
      <c r="AG18">
        <f>AG7-AG6</f>
        <v>2.1348553928341159</v>
      </c>
      <c r="AH18">
        <f>AH7-AH6</f>
        <v>0.39002311248073962</v>
      </c>
      <c r="AI18">
        <f>AI7-AI6</f>
        <v>1.1352123054250716</v>
      </c>
    </row>
    <row r="22" spans="2:35">
      <c r="B22" t="s">
        <v>76</v>
      </c>
      <c r="C22" t="s">
        <v>1</v>
      </c>
      <c r="E22" t="s">
        <v>88</v>
      </c>
      <c r="F22" t="s">
        <v>89</v>
      </c>
      <c r="G22" t="s">
        <v>90</v>
      </c>
      <c r="H22" t="s">
        <v>91</v>
      </c>
    </row>
    <row r="23" spans="2:35">
      <c r="C23">
        <v>490</v>
      </c>
      <c r="E23">
        <v>62</v>
      </c>
      <c r="F23">
        <v>121</v>
      </c>
      <c r="G23">
        <v>9</v>
      </c>
      <c r="H23">
        <f>SUM(F23:G23)</f>
        <v>130</v>
      </c>
      <c r="I23">
        <f>F23/H23</f>
        <v>0.93076923076923079</v>
      </c>
    </row>
    <row r="24" spans="2:35">
      <c r="C24">
        <v>606</v>
      </c>
      <c r="E24">
        <v>33</v>
      </c>
      <c r="F24">
        <v>90</v>
      </c>
      <c r="G24">
        <v>10</v>
      </c>
      <c r="H24">
        <f>SUM(F24:G24)</f>
        <v>100</v>
      </c>
      <c r="I24">
        <f>F24/H24</f>
        <v>0.9</v>
      </c>
    </row>
    <row r="25" spans="2:35">
      <c r="C25">
        <v>560</v>
      </c>
      <c r="E25">
        <v>28</v>
      </c>
      <c r="F25">
        <v>82</v>
      </c>
      <c r="G25">
        <v>0</v>
      </c>
      <c r="H25">
        <f>SUM(F25:G25)</f>
        <v>82</v>
      </c>
      <c r="I25">
        <f>F25/H25</f>
        <v>1</v>
      </c>
    </row>
    <row r="26" spans="2:35">
      <c r="C26">
        <v>918</v>
      </c>
      <c r="E26">
        <v>60</v>
      </c>
      <c r="F26">
        <v>277</v>
      </c>
      <c r="G26">
        <v>18</v>
      </c>
      <c r="H26">
        <f>SUM(F26:G26)</f>
        <v>295</v>
      </c>
      <c r="I26">
        <f>F26/H26</f>
        <v>0.93898305084745759</v>
      </c>
    </row>
    <row r="27" spans="2:35">
      <c r="C27">
        <v>684</v>
      </c>
      <c r="E27">
        <v>67</v>
      </c>
      <c r="F27">
        <v>143</v>
      </c>
      <c r="G27">
        <v>38</v>
      </c>
      <c r="H27">
        <f>SUM(F27:G27)</f>
        <v>181</v>
      </c>
      <c r="I27">
        <f>F27/H27</f>
        <v>0.79005524861878451</v>
      </c>
    </row>
    <row r="28" spans="2:35">
      <c r="I28" s="13">
        <f>AVERAGE(I22:I26)</f>
        <v>0.94243807040417216</v>
      </c>
    </row>
    <row r="33" spans="2:9">
      <c r="C33" t="s">
        <v>1</v>
      </c>
      <c r="E33" t="s">
        <v>88</v>
      </c>
    </row>
    <row r="34" spans="2:9">
      <c r="B34" t="s">
        <v>77</v>
      </c>
      <c r="F34" t="s">
        <v>89</v>
      </c>
      <c r="G34" t="s">
        <v>90</v>
      </c>
      <c r="H34" t="s">
        <v>91</v>
      </c>
    </row>
    <row r="35" spans="2:9">
      <c r="C35">
        <v>1348</v>
      </c>
      <c r="E35">
        <v>22</v>
      </c>
      <c r="F35">
        <v>124</v>
      </c>
      <c r="G35">
        <v>7</v>
      </c>
      <c r="H35">
        <f>SUM(F35:G35)</f>
        <v>131</v>
      </c>
      <c r="I35">
        <f>F35/H35</f>
        <v>0.94656488549618323</v>
      </c>
    </row>
    <row r="36" spans="2:9">
      <c r="C36">
        <v>851</v>
      </c>
      <c r="E36">
        <v>45</v>
      </c>
      <c r="F36">
        <v>183</v>
      </c>
      <c r="G36">
        <v>19</v>
      </c>
      <c r="H36">
        <f>SUM(F36:G36)</f>
        <v>202</v>
      </c>
      <c r="I36">
        <f>F36/H36</f>
        <v>0.90594059405940597</v>
      </c>
    </row>
    <row r="37" spans="2:9">
      <c r="C37">
        <v>744</v>
      </c>
      <c r="E37">
        <v>8</v>
      </c>
      <c r="F37">
        <v>125</v>
      </c>
      <c r="G37">
        <v>4</v>
      </c>
      <c r="H37">
        <f>SUM(F37:G37)</f>
        <v>129</v>
      </c>
      <c r="I37">
        <f>F37/H37</f>
        <v>0.96899224806201545</v>
      </c>
    </row>
    <row r="38" spans="2:9">
      <c r="C38">
        <v>651</v>
      </c>
      <c r="E38">
        <v>9</v>
      </c>
      <c r="F38">
        <v>79</v>
      </c>
      <c r="G38">
        <v>3</v>
      </c>
      <c r="H38">
        <f>SUM(F38:G38)</f>
        <v>82</v>
      </c>
      <c r="I38">
        <f>F38/H38</f>
        <v>0.96341463414634143</v>
      </c>
    </row>
    <row r="39" spans="2:9">
      <c r="C39">
        <v>975</v>
      </c>
      <c r="E39">
        <v>35</v>
      </c>
      <c r="F39">
        <v>59</v>
      </c>
      <c r="G39">
        <v>5</v>
      </c>
      <c r="H39">
        <f>SUM(F39:G39)</f>
        <v>64</v>
      </c>
      <c r="I39">
        <f>F39/H39</f>
        <v>0.921875</v>
      </c>
    </row>
    <row r="40" spans="2:9">
      <c r="C40">
        <v>734</v>
      </c>
      <c r="E40">
        <v>40</v>
      </c>
      <c r="F40">
        <v>39</v>
      </c>
      <c r="G40">
        <v>2</v>
      </c>
      <c r="H40">
        <f>SUM(F40:G40)</f>
        <v>41</v>
      </c>
      <c r="I40">
        <f>F40/H40</f>
        <v>0.95121951219512191</v>
      </c>
    </row>
    <row r="41" spans="2:9">
      <c r="I41" s="13">
        <f>AVERAGE(I35:I40)</f>
        <v>0.94300114565984472</v>
      </c>
    </row>
    <row r="45" spans="2:9">
      <c r="C45" t="s">
        <v>1</v>
      </c>
      <c r="E45" t="s">
        <v>88</v>
      </c>
      <c r="F45" t="s">
        <v>89</v>
      </c>
      <c r="G45" t="s">
        <v>90</v>
      </c>
      <c r="H45" t="s">
        <v>91</v>
      </c>
    </row>
    <row r="46" spans="2:9">
      <c r="B46" t="s">
        <v>78</v>
      </c>
      <c r="C46">
        <v>792</v>
      </c>
      <c r="E46">
        <v>41</v>
      </c>
      <c r="F46">
        <v>25</v>
      </c>
      <c r="G46">
        <v>16</v>
      </c>
      <c r="H46">
        <f>SUM(F46:G46)</f>
        <v>41</v>
      </c>
      <c r="I46">
        <f>F46/H46</f>
        <v>0.6097560975609756</v>
      </c>
    </row>
    <row r="47" spans="2:9">
      <c r="C47">
        <v>648</v>
      </c>
      <c r="E47">
        <v>41</v>
      </c>
      <c r="F47">
        <v>66</v>
      </c>
      <c r="G47">
        <v>50</v>
      </c>
      <c r="H47">
        <f>SUM(F47:G47)</f>
        <v>116</v>
      </c>
      <c r="I47">
        <f>F47/H47</f>
        <v>0.56896551724137934</v>
      </c>
    </row>
    <row r="48" spans="2:9">
      <c r="C48">
        <v>531</v>
      </c>
      <c r="E48">
        <v>90</v>
      </c>
      <c r="F48">
        <v>14</v>
      </c>
      <c r="G48">
        <v>28</v>
      </c>
      <c r="H48">
        <f>SUM(F48:G48)</f>
        <v>42</v>
      </c>
      <c r="I48">
        <f>F48/H48</f>
        <v>0.33333333333333331</v>
      </c>
    </row>
    <row r="49" spans="3:9">
      <c r="C49">
        <v>987</v>
      </c>
      <c r="E49">
        <v>23</v>
      </c>
      <c r="F49">
        <v>35</v>
      </c>
      <c r="G49">
        <v>5</v>
      </c>
      <c r="H49">
        <f>SUM(F49:G49)</f>
        <v>40</v>
      </c>
      <c r="I49">
        <f>F49/H49</f>
        <v>0.875</v>
      </c>
    </row>
    <row r="50" spans="3:9">
      <c r="I50" s="13">
        <f>AVERAGE(I46:I49)</f>
        <v>0.59676373703392205</v>
      </c>
    </row>
  </sheetData>
  <phoneticPr fontId="5" type="noConversion"/>
  <pageMargins left="0.75" right="0.75" top="1" bottom="1" header="0.5" footer="0.5"/>
  <pageSetup paperSize="0"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B6:AK88"/>
  <sheetViews>
    <sheetView workbookViewId="0">
      <selection activeCell="J45" sqref="J45"/>
    </sheetView>
  </sheetViews>
  <sheetFormatPr baseColWidth="10" defaultRowHeight="13"/>
  <sheetData>
    <row r="6" spans="2:37">
      <c r="Z6" t="s">
        <v>75</v>
      </c>
      <c r="AC6" t="s">
        <v>76</v>
      </c>
      <c r="AF6" t="s">
        <v>77</v>
      </c>
      <c r="AI6" t="s">
        <v>78</v>
      </c>
    </row>
    <row r="7" spans="2:37">
      <c r="Z7" t="s">
        <v>88</v>
      </c>
      <c r="AA7" t="s">
        <v>21</v>
      </c>
      <c r="AB7" t="s">
        <v>20</v>
      </c>
      <c r="AC7" t="s">
        <v>88</v>
      </c>
      <c r="AD7" t="s">
        <v>21</v>
      </c>
      <c r="AE7" t="s">
        <v>20</v>
      </c>
      <c r="AF7" t="s">
        <v>88</v>
      </c>
      <c r="AG7" t="s">
        <v>21</v>
      </c>
      <c r="AH7" t="s">
        <v>20</v>
      </c>
      <c r="AI7" t="s">
        <v>88</v>
      </c>
      <c r="AJ7" t="s">
        <v>21</v>
      </c>
      <c r="AK7" t="s">
        <v>20</v>
      </c>
    </row>
    <row r="8" spans="2:37">
      <c r="L8" t="s">
        <v>75</v>
      </c>
      <c r="O8" t="s">
        <v>76</v>
      </c>
      <c r="R8" t="s">
        <v>77</v>
      </c>
      <c r="U8" t="s">
        <v>78</v>
      </c>
      <c r="Y8" t="s">
        <v>115</v>
      </c>
      <c r="Z8">
        <f>MIN(L10:L15)</f>
        <v>9.0744101633393831E-2</v>
      </c>
      <c r="AA8">
        <f>MIN(M10:M15)</f>
        <v>0.82781456953642385</v>
      </c>
      <c r="AB8">
        <f>MIN(N10:N15)</f>
        <v>8.2781456953642391E-2</v>
      </c>
      <c r="AC8">
        <f>MIN(O10:O15)</f>
        <v>1.8108651911468814</v>
      </c>
      <c r="AD8">
        <f>MIN(P10:P15)</f>
        <v>6.2374245472837018</v>
      </c>
      <c r="AE8">
        <f>MIN(Q10:Q15)</f>
        <v>0.60362173038229372</v>
      </c>
      <c r="AF8">
        <f>MIN(R10:R15)</f>
        <v>2.8790786948176583</v>
      </c>
      <c r="AG8">
        <f>MIN(S10:S15)</f>
        <v>3.8387715930902107</v>
      </c>
      <c r="AH8">
        <f>MIN(T10:T15)</f>
        <v>1.9193857965451053</v>
      </c>
      <c r="AI8">
        <f>MIN(U10:U15)</f>
        <v>7.5835475578406166</v>
      </c>
      <c r="AJ8">
        <f>MIN(V10:V15)</f>
        <v>1.431980906921241</v>
      </c>
      <c r="AK8">
        <f>MIN(W10:W15)</f>
        <v>1.2587412587412588</v>
      </c>
    </row>
    <row r="9" spans="2:37">
      <c r="C9" t="s">
        <v>1</v>
      </c>
      <c r="E9" t="s">
        <v>88</v>
      </c>
      <c r="F9" t="s">
        <v>22</v>
      </c>
      <c r="G9" t="s">
        <v>181</v>
      </c>
      <c r="H9" t="s">
        <v>144</v>
      </c>
      <c r="L9" t="s">
        <v>88</v>
      </c>
      <c r="M9" t="s">
        <v>21</v>
      </c>
      <c r="N9" t="s">
        <v>20</v>
      </c>
      <c r="O9" t="s">
        <v>88</v>
      </c>
      <c r="P9" t="s">
        <v>21</v>
      </c>
      <c r="Q9" t="s">
        <v>20</v>
      </c>
      <c r="R9" t="s">
        <v>88</v>
      </c>
      <c r="S9" t="s">
        <v>21</v>
      </c>
      <c r="T9" t="s">
        <v>20</v>
      </c>
      <c r="U9" t="s">
        <v>88</v>
      </c>
      <c r="V9" t="s">
        <v>21</v>
      </c>
      <c r="W9" t="s">
        <v>20</v>
      </c>
      <c r="Y9" t="s">
        <v>116</v>
      </c>
      <c r="Z9">
        <f>QUARTILE(L10:L15,1)</f>
        <v>0.10482486263736263</v>
      </c>
      <c r="AA9">
        <f>QUARTILE(M10:M15,1)</f>
        <v>1.2578983516483517</v>
      </c>
      <c r="AB9">
        <f>QUARTILE(N10:N15,1)</f>
        <v>0.10400866738894907</v>
      </c>
      <c r="AC9">
        <f>QUARTILE(O10:O15,1)</f>
        <v>2.5425170068027212</v>
      </c>
      <c r="AD9">
        <f>QUARTILE(P10:P15,1)</f>
        <v>8.4766558245300949</v>
      </c>
      <c r="AE9">
        <f>QUARTILE(Q10:Q15,1)</f>
        <v>0.71478756927658726</v>
      </c>
      <c r="AF9">
        <f>QUARTILE(R10:R15,1)</f>
        <v>6.7324561403508767</v>
      </c>
      <c r="AG9">
        <f>QUARTILE(S10:S15,1)</f>
        <v>6.3211036476490099</v>
      </c>
      <c r="AH9">
        <f>QUARTILE(T10:T15,1)</f>
        <v>2.0460632599268771</v>
      </c>
      <c r="AI9">
        <f>QUARTILE(U10:U15,1)</f>
        <v>17.604348776223773</v>
      </c>
      <c r="AJ9">
        <f>QUARTILE(V10:V15,1)</f>
        <v>1.9959731784924586</v>
      </c>
      <c r="AK9">
        <f>QUARTILE(W10:W15,1)</f>
        <v>2.0973414264732879</v>
      </c>
    </row>
    <row r="10" spans="2:37">
      <c r="B10" t="s">
        <v>75</v>
      </c>
      <c r="C10">
        <v>896</v>
      </c>
      <c r="E10">
        <v>1</v>
      </c>
      <c r="F10">
        <v>12</v>
      </c>
      <c r="G10">
        <v>1</v>
      </c>
      <c r="H10">
        <f>SUM(F10:G10)</f>
        <v>13</v>
      </c>
      <c r="I10">
        <f>F10/H10</f>
        <v>0.92307692307692313</v>
      </c>
      <c r="L10">
        <f>E10/$C10*100</f>
        <v>0.11160714285714285</v>
      </c>
      <c r="M10">
        <f>F10/$C10*100</f>
        <v>1.3392857142857142</v>
      </c>
      <c r="N10">
        <f>G10/$C10*100</f>
        <v>0.11160714285714285</v>
      </c>
      <c r="O10">
        <f>E20/$C20*100</f>
        <v>2.9739776951672861</v>
      </c>
      <c r="P10">
        <f>F20/$C20*100</f>
        <v>11.338289962825279</v>
      </c>
      <c r="Q10">
        <f>G20/$C20*100</f>
        <v>0.74349442379182151</v>
      </c>
      <c r="R10">
        <f>E31/$C31*100</f>
        <v>10.263157894736842</v>
      </c>
      <c r="S10">
        <f>F31/$C31*100</f>
        <v>5.7894736842105265</v>
      </c>
      <c r="T10">
        <f>G31/$C31*100</f>
        <v>2.3684210526315792</v>
      </c>
      <c r="U10">
        <f>E41/$C41*100</f>
        <v>22.209567198177677</v>
      </c>
      <c r="V10">
        <f>F41/$C41*100</f>
        <v>4.3280182232346238</v>
      </c>
      <c r="W10">
        <f>G41/$C41*100</f>
        <v>4.5558086560364464</v>
      </c>
      <c r="Y10" t="s">
        <v>249</v>
      </c>
      <c r="Z10">
        <f>MEDIAN(L10:L15)</f>
        <v>0.13858502838221382</v>
      </c>
      <c r="AA10">
        <f>MEDIAN(M10:M15)</f>
        <v>1.7530664757777434</v>
      </c>
      <c r="AB10">
        <f>MEDIAN(N10:N15)</f>
        <v>0.10997475236031573</v>
      </c>
      <c r="AC10">
        <f>MEDIAN(O10:O15)</f>
        <v>2.7624990516652757</v>
      </c>
      <c r="AD10">
        <f>MEDIAN(P10:P15)</f>
        <v>10.887762752921807</v>
      </c>
      <c r="AE10">
        <f>MEDIAN(Q10:Q15)</f>
        <v>0.88195129352856383</v>
      </c>
      <c r="AF10">
        <f>MEDIAN(R10:R15)</f>
        <v>11.351091142490372</v>
      </c>
      <c r="AG10">
        <f>MEDIAN(S10:S15)</f>
        <v>8.2472124552567401</v>
      </c>
      <c r="AH10">
        <f>MEDIAN(T10:T15)</f>
        <v>3.4064327485380117</v>
      </c>
      <c r="AI10">
        <f>MEDIAN(U10:U15)</f>
        <v>18.773658906882588</v>
      </c>
      <c r="AJ10">
        <f>MEDIAN(V10:V15)</f>
        <v>3.3625322046374677</v>
      </c>
      <c r="AK10">
        <f>MEDIAN(W10:W15)</f>
        <v>3.9485487194263378</v>
      </c>
    </row>
    <row r="11" spans="2:37">
      <c r="C11">
        <v>1208</v>
      </c>
      <c r="E11">
        <v>2</v>
      </c>
      <c r="F11">
        <v>10</v>
      </c>
      <c r="G11">
        <v>1</v>
      </c>
      <c r="H11">
        <f>SUM(F11:G11)</f>
        <v>11</v>
      </c>
      <c r="I11">
        <f>F11/H11</f>
        <v>0.90909090909090906</v>
      </c>
      <c r="L11">
        <f>E11/$C11*100</f>
        <v>0.16556291390728478</v>
      </c>
      <c r="M11">
        <f>F11/$C11*100</f>
        <v>0.82781456953642385</v>
      </c>
      <c r="N11">
        <f>G11/$C11*100</f>
        <v>8.2781456953642391E-2</v>
      </c>
      <c r="O11">
        <f>E21/$C21*100</f>
        <v>1.8108651911468814</v>
      </c>
      <c r="P11">
        <f>F21/$C21*100</f>
        <v>6.2374245472837018</v>
      </c>
      <c r="Q11">
        <f>G21/$C21*100</f>
        <v>0.60362173038229372</v>
      </c>
      <c r="R11">
        <f>E32/$C32*100</f>
        <v>2.8790786948176583</v>
      </c>
      <c r="S11">
        <f>F32/$C32*100</f>
        <v>3.8387715930902107</v>
      </c>
      <c r="T11">
        <f>G32/$C32*100</f>
        <v>1.9193857965451053</v>
      </c>
      <c r="U11">
        <f>E42/$C42*100</f>
        <v>19.157894736842103</v>
      </c>
      <c r="V11">
        <f>F42/$C42*100</f>
        <v>3.3684210526315788</v>
      </c>
      <c r="W11">
        <f>G42/$C42*100</f>
        <v>4.6315789473684212</v>
      </c>
      <c r="Y11" t="s">
        <v>117</v>
      </c>
      <c r="Z11">
        <f>QUARTILE(L10:L15,3)</f>
        <v>0.28516104266967063</v>
      </c>
      <c r="AA11">
        <f>QUARTILE(M10:M15,3)</f>
        <v>2.6790175087993084</v>
      </c>
      <c r="AB11">
        <f>QUARTILE(N10:N15,3)</f>
        <v>0.16401793816437646</v>
      </c>
      <c r="AC11">
        <f>QUARTILE(O10:O15,3)</f>
        <v>3.3880642404349808</v>
      </c>
      <c r="AD11">
        <f>QUARTILE(P10:P15,3)</f>
        <v>11.882191538325367</v>
      </c>
      <c r="AE11">
        <f>QUARTILE(Q10:Q15,3)</f>
        <v>1.3265306122448979</v>
      </c>
      <c r="AF11">
        <f>QUARTILE(R10:R15,3)</f>
        <v>14.322991391678624</v>
      </c>
      <c r="AG11">
        <f>QUARTILE(S10:S15,3)</f>
        <v>10.144607843137255</v>
      </c>
      <c r="AH11">
        <f>QUARTILE(T10:T15,3)</f>
        <v>7.3611111111111107</v>
      </c>
      <c r="AI11">
        <f>QUARTILE(U10:U15,3)</f>
        <v>21.446649082843784</v>
      </c>
      <c r="AJ11">
        <f>QUARTILE(V10:V15,3)</f>
        <v>3.4562879554655872</v>
      </c>
      <c r="AK11">
        <f>QUARTILE(W10:W15,3)</f>
        <v>4.6126363745354277</v>
      </c>
    </row>
    <row r="12" spans="2:37">
      <c r="C12">
        <v>975</v>
      </c>
      <c r="E12">
        <v>1</v>
      </c>
      <c r="F12">
        <v>12</v>
      </c>
      <c r="G12">
        <v>1</v>
      </c>
      <c r="H12">
        <f>SUM(F12:G12)</f>
        <v>13</v>
      </c>
      <c r="I12">
        <f>F12/H12</f>
        <v>0.92307692307692313</v>
      </c>
      <c r="L12">
        <f>E12/$C12*100</f>
        <v>0.10256410256410256</v>
      </c>
      <c r="M12">
        <f>F12/$C12*100</f>
        <v>1.2307692307692308</v>
      </c>
      <c r="N12">
        <f>G12/$C12*100</f>
        <v>0.10256410256410256</v>
      </c>
      <c r="O12">
        <f>E22/$C22*100</f>
        <v>10.648148148148149</v>
      </c>
      <c r="P12">
        <f>F22/$C22*100</f>
        <v>28.703703703703702</v>
      </c>
      <c r="Q12">
        <f>G22/$C22*100</f>
        <v>3.2407407407407405</v>
      </c>
      <c r="R12">
        <f>E33/$C33*100</f>
        <v>5.5555555555555554</v>
      </c>
      <c r="S12">
        <f>F33/$C33*100</f>
        <v>10.666666666666668</v>
      </c>
      <c r="T12">
        <f>G33/$C33*100</f>
        <v>4.4444444444444446</v>
      </c>
      <c r="U12">
        <f>E43/$C43*100</f>
        <v>18.389423076923077</v>
      </c>
      <c r="V12">
        <f>F43/$C43*100</f>
        <v>3.4855769230769234</v>
      </c>
      <c r="W12">
        <f>G43/$C43*100</f>
        <v>1.6826923076923077</v>
      </c>
      <c r="Y12" t="s">
        <v>118</v>
      </c>
      <c r="Z12">
        <f>MAX(L10:L15)</f>
        <v>0.38860103626943004</v>
      </c>
      <c r="AA12">
        <f>MAX(M10:M15)</f>
        <v>4.809437386569873</v>
      </c>
      <c r="AB12">
        <f>MAX(N10:N15)</f>
        <v>0.2590673575129534</v>
      </c>
      <c r="AC12">
        <f>MAX(O10:O15)</f>
        <v>10.648148148148149</v>
      </c>
      <c r="AD12">
        <f>MAX(P10:P15)</f>
        <v>28.703703703703702</v>
      </c>
      <c r="AE12">
        <f>MAX(Q10:Q15)</f>
        <v>3.2407407407407405</v>
      </c>
      <c r="AF12">
        <f>MAX(R10:R15)</f>
        <v>17.124394184168011</v>
      </c>
      <c r="AG12">
        <f>MAX(S10:S15)</f>
        <v>25.365853658536587</v>
      </c>
      <c r="AH12">
        <f>MAX(T10:T15)</f>
        <v>9.0243902439024382</v>
      </c>
      <c r="AI12">
        <f>MAX(U10:U15)</f>
        <v>27.923627684964202</v>
      </c>
      <c r="AJ12">
        <f>MAX(V10:V15)</f>
        <v>4.3280182232346238</v>
      </c>
      <c r="AK12">
        <f>MAX(W10:W15)</f>
        <v>7.1979434447300772</v>
      </c>
    </row>
    <row r="13" spans="2:37">
      <c r="C13">
        <v>923</v>
      </c>
      <c r="E13">
        <v>3</v>
      </c>
      <c r="F13">
        <v>20</v>
      </c>
      <c r="G13">
        <v>1</v>
      </c>
      <c r="H13">
        <f>SUM(F13:G13)</f>
        <v>21</v>
      </c>
      <c r="I13">
        <f>F13/H13</f>
        <v>0.95238095238095233</v>
      </c>
      <c r="L13">
        <f>E13/$C13*100</f>
        <v>0.32502708559046589</v>
      </c>
      <c r="M13">
        <f>F13/$C13*100</f>
        <v>2.1668472372697725</v>
      </c>
      <c r="N13">
        <f>G13/$C13*100</f>
        <v>0.10834236186348861</v>
      </c>
      <c r="O13">
        <f>E23/$C23*100</f>
        <v>3.5260930888575457</v>
      </c>
      <c r="P13">
        <f>F23/$C23*100</f>
        <v>10.437235543018335</v>
      </c>
      <c r="Q13">
        <f>G23/$C23*100</f>
        <v>0.70521861777150918</v>
      </c>
      <c r="R13">
        <f>E34/$C34*100</f>
        <v>14.950980392156863</v>
      </c>
      <c r="S13">
        <f>F34/$C34*100</f>
        <v>8.5784313725490193</v>
      </c>
      <c r="T13">
        <f>G34/$C34*100</f>
        <v>8.3333333333333321</v>
      </c>
      <c r="U13">
        <f>E44/$C44*100</f>
        <v>17.34265734265734</v>
      </c>
      <c r="V13">
        <f>F44/$C44*100</f>
        <v>3.3566433566433567</v>
      </c>
      <c r="W13">
        <f>G44/$C44*100</f>
        <v>1.2587412587412588</v>
      </c>
    </row>
    <row r="14" spans="2:37">
      <c r="C14">
        <v>1102</v>
      </c>
      <c r="E14">
        <v>1</v>
      </c>
      <c r="F14">
        <v>53</v>
      </c>
      <c r="G14">
        <v>2</v>
      </c>
      <c r="H14">
        <f>SUM(F14:G14)</f>
        <v>55</v>
      </c>
      <c r="I14">
        <f>F14/H14</f>
        <v>0.96363636363636362</v>
      </c>
      <c r="L14">
        <f>E14/$C14*100</f>
        <v>9.0744101633393831E-2</v>
      </c>
      <c r="M14">
        <f>F14/$C14*100</f>
        <v>4.809437386569873</v>
      </c>
      <c r="N14">
        <f>G14/$C14*100</f>
        <v>0.18148820326678766</v>
      </c>
      <c r="O14">
        <f>E24/$C24*100</f>
        <v>2.5510204081632653</v>
      </c>
      <c r="P14">
        <f>F24/$C24*100</f>
        <v>7.8231292517006805</v>
      </c>
      <c r="Q14">
        <f>G24/$C24*100</f>
        <v>1.0204081632653061</v>
      </c>
      <c r="R14">
        <f>E35/$C35*100</f>
        <v>12.439024390243903</v>
      </c>
      <c r="S14">
        <f>F35/$C35*100</f>
        <v>25.365853658536587</v>
      </c>
      <c r="T14">
        <f>G35/$C35*100</f>
        <v>9.0243902439024382</v>
      </c>
      <c r="U14">
        <f>E45/$C45*100</f>
        <v>27.923627684964202</v>
      </c>
      <c r="V14">
        <f>F45/$C45*100</f>
        <v>1.431980906921241</v>
      </c>
      <c r="W14">
        <f>G45/$C45*100</f>
        <v>3.3412887828162292</v>
      </c>
    </row>
    <row r="15" spans="2:37">
      <c r="C15">
        <v>772</v>
      </c>
      <c r="E15">
        <v>3</v>
      </c>
      <c r="F15">
        <v>22</v>
      </c>
      <c r="G15">
        <v>2</v>
      </c>
      <c r="H15">
        <f>SUM(F15:G15)</f>
        <v>24</v>
      </c>
      <c r="I15">
        <f>F15/H15</f>
        <v>0.91666666666666663</v>
      </c>
      <c r="J15">
        <f>AVERAGE(I10:I15)</f>
        <v>0.93132145632145635</v>
      </c>
      <c r="L15">
        <f>E15/$C15*100</f>
        <v>0.38860103626943004</v>
      </c>
      <c r="M15">
        <f>F15/$C15*100</f>
        <v>2.849740932642487</v>
      </c>
      <c r="N15">
        <f>G15/$C15*100</f>
        <v>0.2590673575129534</v>
      </c>
      <c r="O15">
        <f>E25/$C25*100</f>
        <v>2.5396825396825395</v>
      </c>
      <c r="P15">
        <f>F25/$C25*100</f>
        <v>12.063492063492063</v>
      </c>
      <c r="Q15">
        <f>G25/$C25*100</f>
        <v>1.4285714285714286</v>
      </c>
      <c r="R15">
        <f>E36/$C36*100</f>
        <v>17.124394184168011</v>
      </c>
      <c r="S15">
        <f>F36/$C36*100</f>
        <v>7.915993537964459</v>
      </c>
      <c r="T15">
        <f>G36/$C36*100</f>
        <v>1.938610662358643</v>
      </c>
      <c r="U15">
        <f>E46/$C46*100</f>
        <v>7.5835475578406166</v>
      </c>
      <c r="V15">
        <f>F46/$C46*100</f>
        <v>1.5424164524421593</v>
      </c>
      <c r="W15">
        <f>G46/$C46*100</f>
        <v>7.1979434447300772</v>
      </c>
      <c r="X15" t="s">
        <v>116</v>
      </c>
      <c r="Y15" t="s">
        <v>119</v>
      </c>
      <c r="Z15">
        <f>Z9</f>
        <v>0.10482486263736263</v>
      </c>
      <c r="AA15">
        <f>AA9</f>
        <v>1.2578983516483517</v>
      </c>
      <c r="AB15">
        <f>AB9</f>
        <v>0.10400866738894907</v>
      </c>
      <c r="AC15">
        <f>AC9</f>
        <v>2.5425170068027212</v>
      </c>
      <c r="AD15">
        <f>AD9</f>
        <v>8.4766558245300949</v>
      </c>
      <c r="AE15">
        <f>AE9</f>
        <v>0.71478756927658726</v>
      </c>
      <c r="AF15">
        <f>AF9</f>
        <v>6.7324561403508767</v>
      </c>
      <c r="AG15">
        <f>AG9</f>
        <v>6.3211036476490099</v>
      </c>
      <c r="AH15">
        <f>AH9</f>
        <v>2.0460632599268771</v>
      </c>
      <c r="AI15">
        <f>AI9</f>
        <v>17.604348776223773</v>
      </c>
      <c r="AJ15">
        <f>AJ9</f>
        <v>1.9959731784924586</v>
      </c>
      <c r="AK15">
        <f>AK9</f>
        <v>2.0973414264732879</v>
      </c>
    </row>
    <row r="16" spans="2:37">
      <c r="R16">
        <f>E37/$C37*100</f>
        <v>10.982658959537572</v>
      </c>
      <c r="S16">
        <f>F37/$C37*100</f>
        <v>12.427745664739884</v>
      </c>
      <c r="T16">
        <f>G37/$C37*100</f>
        <v>15.028901734104046</v>
      </c>
      <c r="X16" t="s">
        <v>0</v>
      </c>
      <c r="Y16" t="s">
        <v>120</v>
      </c>
      <c r="Z16">
        <f>Z10-Z9</f>
        <v>3.3760165744851189E-2</v>
      </c>
      <c r="AA16">
        <f>AA10-AA9</f>
        <v>0.49516812412939171</v>
      </c>
      <c r="AB16">
        <f>AB10-AB9</f>
        <v>5.9660849713666642E-3</v>
      </c>
      <c r="AC16">
        <f>AC10-AC9</f>
        <v>0.21998204486255446</v>
      </c>
      <c r="AD16">
        <f>AD10-AD9</f>
        <v>2.4111069283917121</v>
      </c>
      <c r="AE16">
        <f>AE10-AE9</f>
        <v>0.16716372425197656</v>
      </c>
      <c r="AF16">
        <f>AF10-AF9</f>
        <v>4.6186350021394951</v>
      </c>
      <c r="AG16">
        <f>AG10-AG9</f>
        <v>1.9261088076077302</v>
      </c>
      <c r="AH16">
        <f>AH10-AH9</f>
        <v>1.3603694886111346</v>
      </c>
      <c r="AI16">
        <f>AI10-AI9</f>
        <v>1.1693101306588147</v>
      </c>
      <c r="AJ16">
        <f>AJ10-AJ9</f>
        <v>1.3665590261450091</v>
      </c>
      <c r="AK16">
        <f>AK10-AK9</f>
        <v>1.8512072929530499</v>
      </c>
    </row>
    <row r="17" spans="2:37">
      <c r="X17" t="s">
        <v>200</v>
      </c>
      <c r="Y17" t="s">
        <v>121</v>
      </c>
      <c r="Z17">
        <f>Z11-Z10</f>
        <v>0.14657601428745681</v>
      </c>
      <c r="AA17">
        <f>AA11-AA10</f>
        <v>0.92595103302156501</v>
      </c>
      <c r="AB17">
        <f>AB11-AB10</f>
        <v>5.4043185804060728E-2</v>
      </c>
      <c r="AC17">
        <f>AC11-AC10</f>
        <v>0.62556518876970513</v>
      </c>
      <c r="AD17">
        <f>AD11-AD10</f>
        <v>0.99442878540356006</v>
      </c>
      <c r="AE17">
        <f>AE11-AE10</f>
        <v>0.44457931871633405</v>
      </c>
      <c r="AF17">
        <f>AF11-AF10</f>
        <v>2.971900249188252</v>
      </c>
      <c r="AG17">
        <f>AG11-AG10</f>
        <v>1.8973953878805148</v>
      </c>
      <c r="AH17">
        <f>AH11-AH10</f>
        <v>3.954678362573099</v>
      </c>
      <c r="AI17">
        <f>AI11-AI10</f>
        <v>2.6729901759611963</v>
      </c>
      <c r="AJ17">
        <f>AJ11-AJ10</f>
        <v>9.3755750828119488E-2</v>
      </c>
      <c r="AK17">
        <f>AK11-AK10</f>
        <v>0.66408765510908996</v>
      </c>
    </row>
    <row r="19" spans="2:37">
      <c r="C19" t="s">
        <v>1</v>
      </c>
      <c r="E19" t="s">
        <v>19</v>
      </c>
      <c r="X19" t="s">
        <v>107</v>
      </c>
      <c r="Y19" t="s">
        <v>122</v>
      </c>
      <c r="Z19">
        <f>Z12-Z11</f>
        <v>0.10343999359975942</v>
      </c>
      <c r="AA19">
        <f>AA12-AA11</f>
        <v>2.1304198777705645</v>
      </c>
      <c r="AB19">
        <f>AB12-AB11</f>
        <v>9.5049419348576941E-2</v>
      </c>
      <c r="AC19">
        <f>AC12-AC11</f>
        <v>7.2600839077131685</v>
      </c>
      <c r="AD19">
        <f>AD12-AD11</f>
        <v>16.821512165378337</v>
      </c>
      <c r="AE19">
        <f>AE12-AE11</f>
        <v>1.9142101284958426</v>
      </c>
      <c r="AF19">
        <f>AF12-AF11</f>
        <v>2.8014027924893874</v>
      </c>
      <c r="AG19">
        <f>AG12-AG11</f>
        <v>15.221245815399332</v>
      </c>
      <c r="AH19">
        <f>AH12-AH11</f>
        <v>1.6632791327913274</v>
      </c>
      <c r="AI19">
        <f>AI12-AI11</f>
        <v>6.4769786021204183</v>
      </c>
      <c r="AJ19">
        <f>AJ12-AJ11</f>
        <v>0.87173026776903662</v>
      </c>
      <c r="AK19">
        <f>AK12-AK11</f>
        <v>2.5853070701946494</v>
      </c>
    </row>
    <row r="20" spans="2:37">
      <c r="B20" t="s">
        <v>76</v>
      </c>
      <c r="C20">
        <v>538</v>
      </c>
      <c r="E20">
        <v>16</v>
      </c>
      <c r="F20">
        <v>61</v>
      </c>
      <c r="G20">
        <v>4</v>
      </c>
      <c r="H20">
        <f>SUM(F20:G20)</f>
        <v>65</v>
      </c>
      <c r="I20">
        <f>F20/H20</f>
        <v>0.93846153846153846</v>
      </c>
      <c r="X20" t="s">
        <v>108</v>
      </c>
      <c r="Y20" t="s">
        <v>123</v>
      </c>
      <c r="Z20">
        <f>Z9-Z8</f>
        <v>1.4080761003968795E-2</v>
      </c>
      <c r="AA20">
        <f>AA9-AA8</f>
        <v>0.43008378211192788</v>
      </c>
      <c r="AB20">
        <f>AB9-AB8</f>
        <v>2.1227210435306676E-2</v>
      </c>
      <c r="AC20">
        <f>AC9-AC8</f>
        <v>0.73165181565583981</v>
      </c>
      <c r="AD20">
        <f>AD9-AD8</f>
        <v>2.2392312772463931</v>
      </c>
      <c r="AE20">
        <f>AE9-AE8</f>
        <v>0.11116583889429354</v>
      </c>
      <c r="AF20">
        <f>AF9-AF8</f>
        <v>3.8533774455332184</v>
      </c>
      <c r="AG20">
        <f>AG9-AG8</f>
        <v>2.4823320545587992</v>
      </c>
      <c r="AH20">
        <f>AH9-AH8</f>
        <v>0.12667746338177177</v>
      </c>
      <c r="AI20">
        <f>AI9-AI8</f>
        <v>10.020801218383156</v>
      </c>
      <c r="AJ20">
        <f>AJ9-AJ8</f>
        <v>0.56399227157121756</v>
      </c>
      <c r="AK20">
        <f>AK9-AK8</f>
        <v>0.83860016773202917</v>
      </c>
    </row>
    <row r="21" spans="2:37">
      <c r="C21">
        <v>497</v>
      </c>
      <c r="E21">
        <v>9</v>
      </c>
      <c r="F21">
        <v>31</v>
      </c>
      <c r="G21">
        <v>3</v>
      </c>
      <c r="H21">
        <f>SUM(F21:G21)</f>
        <v>34</v>
      </c>
      <c r="I21">
        <f>F21/H21</f>
        <v>0.91176470588235292</v>
      </c>
    </row>
    <row r="22" spans="2:37">
      <c r="C22">
        <v>432</v>
      </c>
      <c r="E22">
        <v>46</v>
      </c>
      <c r="F22">
        <v>124</v>
      </c>
      <c r="G22">
        <v>14</v>
      </c>
      <c r="H22">
        <f>SUM(F22:G22)</f>
        <v>138</v>
      </c>
      <c r="I22">
        <f>F22/H22</f>
        <v>0.89855072463768115</v>
      </c>
    </row>
    <row r="23" spans="2:37">
      <c r="C23">
        <v>709</v>
      </c>
      <c r="E23">
        <v>25</v>
      </c>
      <c r="F23">
        <v>74</v>
      </c>
      <c r="G23">
        <v>5</v>
      </c>
      <c r="H23">
        <f>SUM(F23:G23)</f>
        <v>79</v>
      </c>
      <c r="I23">
        <f>F23/H23</f>
        <v>0.93670886075949367</v>
      </c>
    </row>
    <row r="24" spans="2:37">
      <c r="C24">
        <v>588</v>
      </c>
      <c r="E24">
        <v>15</v>
      </c>
      <c r="F24">
        <v>46</v>
      </c>
      <c r="G24">
        <v>6</v>
      </c>
      <c r="H24">
        <f>SUM(F24:G24)</f>
        <v>52</v>
      </c>
      <c r="I24">
        <f>F24/H24</f>
        <v>0.88461538461538458</v>
      </c>
      <c r="J24">
        <f>AVERAGE(I20:I25)</f>
        <v>0.91070314356921245</v>
      </c>
    </row>
    <row r="25" spans="2:37">
      <c r="C25">
        <v>630</v>
      </c>
      <c r="E25">
        <v>16</v>
      </c>
      <c r="F25">
        <v>76</v>
      </c>
      <c r="G25">
        <v>9</v>
      </c>
      <c r="H25">
        <f>SUM(F25:G25)</f>
        <v>85</v>
      </c>
      <c r="I25">
        <f>F25/H25</f>
        <v>0.89411764705882357</v>
      </c>
    </row>
    <row r="29" spans="2:37">
      <c r="E29" t="s">
        <v>88</v>
      </c>
    </row>
    <row r="30" spans="2:37">
      <c r="B30" t="s">
        <v>77</v>
      </c>
      <c r="C30" t="s">
        <v>1</v>
      </c>
    </row>
    <row r="31" spans="2:37">
      <c r="C31">
        <v>380</v>
      </c>
      <c r="E31">
        <v>39</v>
      </c>
      <c r="F31">
        <v>22</v>
      </c>
      <c r="G31">
        <v>9</v>
      </c>
      <c r="H31">
        <f>SUM(F31:G31)</f>
        <v>31</v>
      </c>
      <c r="I31">
        <f>F31/H31</f>
        <v>0.70967741935483875</v>
      </c>
    </row>
    <row r="32" spans="2:37">
      <c r="C32">
        <v>521</v>
      </c>
      <c r="E32">
        <v>15</v>
      </c>
      <c r="F32">
        <v>20</v>
      </c>
      <c r="G32">
        <v>10</v>
      </c>
      <c r="H32">
        <f>SUM(F32:G32)</f>
        <v>30</v>
      </c>
      <c r="I32">
        <f>F32/H32</f>
        <v>0.66666666666666663</v>
      </c>
    </row>
    <row r="33" spans="2:10">
      <c r="C33">
        <v>450</v>
      </c>
      <c r="E33">
        <v>25</v>
      </c>
      <c r="F33">
        <v>48</v>
      </c>
      <c r="G33">
        <v>20</v>
      </c>
      <c r="H33">
        <f>SUM(F33:G33)</f>
        <v>68</v>
      </c>
      <c r="I33">
        <f>F33/H33</f>
        <v>0.70588235294117652</v>
      </c>
      <c r="J33">
        <f>AVERAGE(I30:I37)</f>
        <v>0.65471024796121491</v>
      </c>
    </row>
    <row r="34" spans="2:10">
      <c r="C34">
        <v>408</v>
      </c>
      <c r="E34">
        <v>61</v>
      </c>
      <c r="F34">
        <v>35</v>
      </c>
      <c r="G34">
        <v>34</v>
      </c>
      <c r="H34">
        <f>SUM(F34:G34)</f>
        <v>69</v>
      </c>
      <c r="I34">
        <f>F34/H34</f>
        <v>0.50724637681159424</v>
      </c>
    </row>
    <row r="35" spans="2:10">
      <c r="C35">
        <v>410</v>
      </c>
      <c r="E35">
        <v>51</v>
      </c>
      <c r="F35">
        <v>104</v>
      </c>
      <c r="G35">
        <v>37</v>
      </c>
      <c r="H35">
        <f>SUM(F35:G35)</f>
        <v>141</v>
      </c>
      <c r="I35">
        <f>F35/H35</f>
        <v>0.73758865248226946</v>
      </c>
    </row>
    <row r="36" spans="2:10">
      <c r="C36">
        <v>619</v>
      </c>
      <c r="E36">
        <v>106</v>
      </c>
      <c r="F36">
        <v>49</v>
      </c>
      <c r="G36">
        <v>12</v>
      </c>
      <c r="H36">
        <f>SUM(F36:G36)</f>
        <v>61</v>
      </c>
      <c r="I36">
        <f>F36/H36</f>
        <v>0.80327868852459017</v>
      </c>
    </row>
    <row r="37" spans="2:10">
      <c r="C37">
        <v>346</v>
      </c>
      <c r="E37">
        <v>38</v>
      </c>
      <c r="F37">
        <v>43</v>
      </c>
      <c r="G37">
        <v>52</v>
      </c>
      <c r="H37">
        <f>SUM(F37:G37)</f>
        <v>95</v>
      </c>
      <c r="I37">
        <f>F37/H37</f>
        <v>0.45263157894736844</v>
      </c>
    </row>
    <row r="40" spans="2:10">
      <c r="C40" t="s">
        <v>1</v>
      </c>
      <c r="E40" t="s">
        <v>88</v>
      </c>
    </row>
    <row r="41" spans="2:10">
      <c r="B41" t="s">
        <v>78</v>
      </c>
      <c r="C41">
        <v>878</v>
      </c>
      <c r="E41">
        <v>195</v>
      </c>
      <c r="F41">
        <v>38</v>
      </c>
      <c r="G41">
        <v>40</v>
      </c>
      <c r="H41">
        <f>SUM(F41:G41)</f>
        <v>78</v>
      </c>
      <c r="I41">
        <f>F41/H41</f>
        <v>0.48717948717948717</v>
      </c>
    </row>
    <row r="42" spans="2:10">
      <c r="C42">
        <v>950</v>
      </c>
      <c r="E42">
        <v>182</v>
      </c>
      <c r="F42">
        <v>32</v>
      </c>
      <c r="G42">
        <v>44</v>
      </c>
      <c r="H42">
        <f>SUM(F42:G42)</f>
        <v>76</v>
      </c>
      <c r="I42">
        <f>F42/H42</f>
        <v>0.42105263157894735</v>
      </c>
    </row>
    <row r="43" spans="2:10">
      <c r="C43">
        <v>832</v>
      </c>
      <c r="E43">
        <v>153</v>
      </c>
      <c r="F43">
        <v>29</v>
      </c>
      <c r="G43">
        <v>14</v>
      </c>
      <c r="H43">
        <f>SUM(F43:G43)</f>
        <v>43</v>
      </c>
      <c r="I43">
        <f>F43/H43</f>
        <v>0.67441860465116277</v>
      </c>
    </row>
    <row r="44" spans="2:10">
      <c r="C44">
        <v>715</v>
      </c>
      <c r="E44">
        <v>124</v>
      </c>
      <c r="F44">
        <v>24</v>
      </c>
      <c r="G44">
        <v>9</v>
      </c>
      <c r="H44">
        <f>SUM(F44:G44)</f>
        <v>33</v>
      </c>
      <c r="I44">
        <f>F44/H44</f>
        <v>0.72727272727272729</v>
      </c>
      <c r="J44">
        <f>AVERAGE(I40:I46)</f>
        <v>0.46439900648626975</v>
      </c>
    </row>
    <row r="45" spans="2:10">
      <c r="C45">
        <v>838</v>
      </c>
      <c r="E45">
        <v>234</v>
      </c>
      <c r="F45">
        <v>12</v>
      </c>
      <c r="G45">
        <v>28</v>
      </c>
      <c r="H45">
        <f>SUM(F45:G45)</f>
        <v>40</v>
      </c>
      <c r="I45">
        <f>F45/H45</f>
        <v>0.3</v>
      </c>
    </row>
    <row r="46" spans="2:10">
      <c r="C46">
        <v>778</v>
      </c>
      <c r="E46">
        <v>59</v>
      </c>
      <c r="F46">
        <v>12</v>
      </c>
      <c r="G46">
        <v>56</v>
      </c>
      <c r="H46">
        <f>SUM(F46:G46)</f>
        <v>68</v>
      </c>
      <c r="I46">
        <f>F46/H46</f>
        <v>0.17647058823529413</v>
      </c>
    </row>
    <row r="77" spans="6:29">
      <c r="P77" t="s">
        <v>18</v>
      </c>
    </row>
    <row r="78" spans="6:29">
      <c r="G78" t="s">
        <v>17</v>
      </c>
      <c r="H78" t="s">
        <v>90</v>
      </c>
      <c r="I78" t="s">
        <v>181</v>
      </c>
      <c r="L78" t="s">
        <v>16</v>
      </c>
      <c r="N78" t="s">
        <v>15</v>
      </c>
      <c r="P78" t="s">
        <v>14</v>
      </c>
      <c r="Q78" t="s">
        <v>90</v>
      </c>
      <c r="R78" t="s">
        <v>181</v>
      </c>
      <c r="V78" t="s">
        <v>12</v>
      </c>
      <c r="W78" t="s">
        <v>181</v>
      </c>
      <c r="X78" t="s">
        <v>210</v>
      </c>
      <c r="AA78" t="s">
        <v>12</v>
      </c>
      <c r="AB78" t="s">
        <v>181</v>
      </c>
      <c r="AC78" t="s">
        <v>210</v>
      </c>
    </row>
    <row r="79" spans="6:29">
      <c r="F79" t="s">
        <v>13</v>
      </c>
      <c r="G79">
        <v>42</v>
      </c>
      <c r="H79">
        <v>9</v>
      </c>
      <c r="I79">
        <v>3</v>
      </c>
      <c r="J79">
        <f>SUM(G79:I79)</f>
        <v>54</v>
      </c>
      <c r="K79">
        <f>H79+G79</f>
        <v>51</v>
      </c>
      <c r="L79">
        <f>G79/K79</f>
        <v>0.82352941176470584</v>
      </c>
      <c r="M79">
        <f>I79+G79</f>
        <v>45</v>
      </c>
      <c r="N79">
        <f>G79/M79</f>
        <v>0.93333333333333335</v>
      </c>
      <c r="P79">
        <f>G79/J79</f>
        <v>0.77777777777777779</v>
      </c>
      <c r="Q79">
        <f>H79/J79</f>
        <v>0.16666666666666666</v>
      </c>
      <c r="R79">
        <f>I79/J79</f>
        <v>5.5555555555555552E-2</v>
      </c>
      <c r="V79">
        <v>33</v>
      </c>
      <c r="W79">
        <v>1</v>
      </c>
      <c r="X79">
        <v>2</v>
      </c>
      <c r="Y79">
        <f>SUM(V79:X79)</f>
        <v>36</v>
      </c>
      <c r="AA79">
        <f>V79/Y79</f>
        <v>0.91666666666666663</v>
      </c>
      <c r="AB79">
        <f>W79/Y79</f>
        <v>2.7777777777777776E-2</v>
      </c>
      <c r="AC79">
        <f>X79/Y79</f>
        <v>5.5555555555555552E-2</v>
      </c>
    </row>
    <row r="80" spans="6:29">
      <c r="G80">
        <v>43</v>
      </c>
      <c r="H80">
        <v>0</v>
      </c>
      <c r="I80">
        <v>4</v>
      </c>
      <c r="J80">
        <f>SUM(G80:I80)</f>
        <v>47</v>
      </c>
      <c r="K80">
        <f>H80+G80</f>
        <v>43</v>
      </c>
      <c r="L80">
        <f>G80/K80</f>
        <v>1</v>
      </c>
      <c r="M80">
        <f>I80+G80</f>
        <v>47</v>
      </c>
      <c r="N80">
        <f>G80/M80</f>
        <v>0.91489361702127658</v>
      </c>
      <c r="P80">
        <f>G80/J80</f>
        <v>0.91489361702127658</v>
      </c>
      <c r="Q80">
        <f>H80/J80</f>
        <v>0</v>
      </c>
      <c r="R80">
        <f>I80/J80</f>
        <v>8.5106382978723402E-2</v>
      </c>
      <c r="V80">
        <v>45</v>
      </c>
      <c r="W80">
        <v>12</v>
      </c>
      <c r="X80">
        <v>2</v>
      </c>
      <c r="Y80">
        <f>SUM(V80:X80)</f>
        <v>59</v>
      </c>
      <c r="AA80">
        <f>V80/Y80</f>
        <v>0.76271186440677963</v>
      </c>
      <c r="AB80">
        <f>W80/Y80</f>
        <v>0.20338983050847459</v>
      </c>
      <c r="AC80">
        <f>X80/Y80</f>
        <v>3.3898305084745763E-2</v>
      </c>
    </row>
    <row r="81" spans="7:29">
      <c r="G81">
        <v>38</v>
      </c>
      <c r="H81">
        <v>6</v>
      </c>
      <c r="I81">
        <v>6</v>
      </c>
      <c r="J81">
        <f>SUM(G81:I81)</f>
        <v>50</v>
      </c>
      <c r="K81">
        <f>H81+G81</f>
        <v>44</v>
      </c>
      <c r="L81">
        <f>G81/K81</f>
        <v>0.86363636363636365</v>
      </c>
      <c r="M81">
        <f>I81+G81</f>
        <v>44</v>
      </c>
      <c r="N81">
        <f>G81/M81</f>
        <v>0.86363636363636365</v>
      </c>
      <c r="P81">
        <f>G81/J81</f>
        <v>0.76</v>
      </c>
      <c r="Q81">
        <f>H81/J81</f>
        <v>0.12</v>
      </c>
      <c r="R81">
        <f>I81/J81</f>
        <v>0.12</v>
      </c>
      <c r="V81">
        <v>33</v>
      </c>
      <c r="W81">
        <v>0</v>
      </c>
      <c r="X81">
        <v>2</v>
      </c>
      <c r="Y81">
        <f>SUM(V81:X81)</f>
        <v>35</v>
      </c>
      <c r="AA81">
        <f>V81/Y81</f>
        <v>0.94285714285714284</v>
      </c>
      <c r="AB81">
        <f>W81/Y81</f>
        <v>0</v>
      </c>
      <c r="AC81">
        <f>X81/Y81</f>
        <v>5.7142857142857141E-2</v>
      </c>
    </row>
    <row r="83" spans="7:29">
      <c r="L83">
        <f>AVERAGE(L79:L82)</f>
        <v>0.89572192513368976</v>
      </c>
      <c r="N83">
        <f>AVERAGE(N79:N82)</f>
        <v>0.90395443799699127</v>
      </c>
      <c r="P83">
        <f>AVERAGE(P79:P82)</f>
        <v>0.81755713159968479</v>
      </c>
      <c r="Q83">
        <f>AVERAGE(Q79:Q82)</f>
        <v>9.5555555555555546E-2</v>
      </c>
      <c r="R83">
        <f>AVERAGE(R79:R82)</f>
        <v>8.6887312844759645E-2</v>
      </c>
      <c r="AA83">
        <f>AVERAGE(AA79:AA82)</f>
        <v>0.87407855797686318</v>
      </c>
      <c r="AB83">
        <f>AVERAGE(AB79:AB82)</f>
        <v>7.7055869428750798E-2</v>
      </c>
      <c r="AC83">
        <f>AVERAGE(AC79:AC82)</f>
        <v>4.8865572594386147E-2</v>
      </c>
    </row>
    <row r="84" spans="7:29">
      <c r="AA84" t="s">
        <v>12</v>
      </c>
      <c r="AB84" t="s">
        <v>181</v>
      </c>
      <c r="AC84" t="s">
        <v>210</v>
      </c>
    </row>
    <row r="85" spans="7:29">
      <c r="P85" t="s">
        <v>11</v>
      </c>
      <c r="Q85" t="s">
        <v>90</v>
      </c>
      <c r="R85" t="s">
        <v>181</v>
      </c>
      <c r="S85">
        <f>SUM(P86:R86)</f>
        <v>100</v>
      </c>
      <c r="AA85" s="9">
        <f>AA83*100</f>
        <v>87.407855797686324</v>
      </c>
      <c r="AB85" s="9">
        <f>AB83*100</f>
        <v>7.7055869428750796</v>
      </c>
      <c r="AC85" s="9">
        <f>AC83*100</f>
        <v>4.8865572594386144</v>
      </c>
    </row>
    <row r="86" spans="7:29">
      <c r="P86" s="9">
        <f>P83*100</f>
        <v>81.755713159968479</v>
      </c>
      <c r="Q86" s="9">
        <f>Q83*100</f>
        <v>9.5555555555555554</v>
      </c>
      <c r="R86" s="9">
        <f>R83*100</f>
        <v>8.6887312844759652</v>
      </c>
    </row>
    <row r="87" spans="7:29">
      <c r="K87" t="s">
        <v>11</v>
      </c>
      <c r="L87">
        <v>89</v>
      </c>
    </row>
    <row r="88" spans="7:29">
      <c r="K88" t="s">
        <v>90</v>
      </c>
      <c r="L88">
        <v>11</v>
      </c>
    </row>
  </sheetData>
  <phoneticPr fontId="5" type="noConversion"/>
  <pageMargins left="0.75" right="0.75" top="1" bottom="1" header="0.5" footer="0.5"/>
  <colBreaks count="1" manualBreakCount="1">
    <brk id="11" max="1048575" man="1"/>
  </colBreaks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Figure 5B, Figure S1D</vt:lpstr>
      <vt:lpstr>Figure 5C</vt:lpstr>
      <vt:lpstr>Figure 1C</vt:lpstr>
      <vt:lpstr>Figure 1D, E</vt:lpstr>
      <vt:lpstr>Figure 2B</vt:lpstr>
      <vt:lpstr>Fig 2 ia6 </vt:lpstr>
      <vt:lpstr>Fig 2 pou3</vt:lpstr>
    </vt:vector>
  </TitlesOfParts>
  <Company>Universität Witten Herdecke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Susannah  Kassmer</dc:creator>
  <cp:lastModifiedBy>Susannah  Kassmer</cp:lastModifiedBy>
  <dcterms:created xsi:type="dcterms:W3CDTF">2018-05-10T20:56:36Z</dcterms:created>
  <dcterms:modified xsi:type="dcterms:W3CDTF">2020-07-22T22:35:45Z</dcterms:modified>
</cp:coreProperties>
</file>