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vankooten/Documents/MacBook_Pro_Stanford_University/NCOMMS_van_Kooten_et_al/Correction/"/>
    </mc:Choice>
  </mc:AlternateContent>
  <xr:revisionPtr revIDLastSave="0" documentId="13_ncr:1_{13BCA0CE-3164-7B4C-9DC0-E66D49705538}" xr6:coauthVersionLast="46" xr6:coauthVersionMax="46" xr10:uidLastSave="{00000000-0000-0000-0000-000000000000}"/>
  <bookViews>
    <workbookView xWindow="2860" yWindow="5660" windowWidth="24100" windowHeight="15940" tabRatio="500" activeTab="3" xr2:uid="{00000000-000D-0000-FFFF-FFFF00000000}"/>
  </bookViews>
  <sheets>
    <sheet name="Figure_4" sheetId="3" r:id="rId1"/>
    <sheet name="Figure_5_Supplementary_Fig._7" sheetId="9" r:id="rId2"/>
    <sheet name="Supplementary_Notes" sheetId="11" r:id="rId3"/>
    <sheet name="Supplementary_Fig._1" sheetId="12" r:id="rId4"/>
    <sheet name="Supplementary_Fig._6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6" i="11" l="1"/>
  <c r="H5" i="11"/>
  <c r="J5" i="11" l="1"/>
  <c r="K5" i="11"/>
  <c r="L5" i="11" s="1"/>
  <c r="H20" i="11" l="1"/>
  <c r="H19" i="11"/>
  <c r="H18" i="11"/>
  <c r="H17" i="11"/>
  <c r="K19" i="11" l="1"/>
  <c r="L19" i="11" s="1"/>
  <c r="K17" i="11"/>
  <c r="L17" i="11" s="1"/>
  <c r="H14" i="11"/>
  <c r="H13" i="11"/>
  <c r="H12" i="11"/>
  <c r="H11" i="11"/>
  <c r="H10" i="11"/>
  <c r="H9" i="11"/>
  <c r="H8" i="11"/>
  <c r="H7" i="11"/>
  <c r="H4" i="11"/>
  <c r="H3" i="11"/>
  <c r="J17" i="11" l="1"/>
  <c r="J19" i="11"/>
  <c r="J13" i="11" l="1"/>
  <c r="K3" i="11" l="1"/>
  <c r="L3" i="11" s="1"/>
  <c r="K7" i="11"/>
  <c r="L7" i="11" s="1"/>
  <c r="J3" i="11"/>
  <c r="K13" i="11"/>
  <c r="L13" i="11" s="1"/>
  <c r="J7" i="11"/>
  <c r="J9" i="11"/>
  <c r="K9" i="11"/>
  <c r="L9" i="11" s="1"/>
  <c r="H82" i="9"/>
  <c r="H81" i="9"/>
  <c r="H80" i="9"/>
  <c r="H79" i="9"/>
  <c r="H78" i="9"/>
  <c r="H77" i="9"/>
  <c r="H76" i="9"/>
  <c r="H75" i="9"/>
  <c r="H74" i="9"/>
  <c r="H73" i="9"/>
  <c r="H72" i="9"/>
  <c r="H71" i="9"/>
  <c r="K80" i="9" l="1"/>
  <c r="L80" i="9" s="1"/>
  <c r="J77" i="9"/>
  <c r="J80" i="9"/>
  <c r="J74" i="9"/>
  <c r="J71" i="9"/>
  <c r="K77" i="9"/>
  <c r="L77" i="9" s="1"/>
  <c r="K74" i="9"/>
  <c r="L74" i="9" s="1"/>
  <c r="K71" i="9"/>
  <c r="L71" i="9" s="1"/>
  <c r="H69" i="9"/>
  <c r="H68" i="9"/>
  <c r="H67" i="9"/>
  <c r="H66" i="9"/>
  <c r="H65" i="9"/>
  <c r="H64" i="9"/>
  <c r="H63" i="9"/>
  <c r="H62" i="9"/>
  <c r="H61" i="9"/>
  <c r="J61" i="9" l="1"/>
  <c r="K67" i="9"/>
  <c r="L67" i="9" s="1"/>
  <c r="J67" i="9"/>
  <c r="K64" i="9"/>
  <c r="L64" i="9" s="1"/>
  <c r="J64" i="9"/>
  <c r="K61" i="9"/>
  <c r="L61" i="9" s="1"/>
  <c r="H59" i="9"/>
  <c r="H58" i="9"/>
  <c r="H57" i="9"/>
  <c r="H56" i="9"/>
  <c r="H55" i="9"/>
  <c r="H54" i="9"/>
  <c r="K54" i="9" s="1"/>
  <c r="L54" i="9" s="1"/>
  <c r="H53" i="9"/>
  <c r="H52" i="9"/>
  <c r="H51" i="9"/>
  <c r="J51" i="9" s="1"/>
  <c r="K57" i="9" l="1"/>
  <c r="L57" i="9" s="1"/>
  <c r="J57" i="9"/>
  <c r="J54" i="9"/>
  <c r="K51" i="9"/>
  <c r="L51" i="9" s="1"/>
  <c r="H49" i="9"/>
  <c r="H48" i="9"/>
  <c r="H47" i="9"/>
  <c r="H46" i="9"/>
  <c r="H45" i="9"/>
  <c r="H44" i="9"/>
  <c r="H43" i="9"/>
  <c r="H42" i="9"/>
  <c r="H41" i="9"/>
  <c r="H40" i="9"/>
  <c r="H39" i="9"/>
  <c r="H38" i="9"/>
  <c r="K47" i="9" l="1"/>
  <c r="L47" i="9" s="1"/>
  <c r="J44" i="9"/>
  <c r="J41" i="9"/>
  <c r="K38" i="9"/>
  <c r="L38" i="9" s="1"/>
  <c r="J47" i="9"/>
  <c r="K44" i="9"/>
  <c r="L44" i="9" s="1"/>
  <c r="K41" i="9"/>
  <c r="L41" i="9" s="1"/>
  <c r="J38" i="9"/>
  <c r="H36" i="9"/>
  <c r="H35" i="9"/>
  <c r="H34" i="9"/>
  <c r="J34" i="9" l="1"/>
  <c r="K34" i="9"/>
  <c r="L34" i="9" s="1"/>
  <c r="H33" i="9"/>
  <c r="H32" i="9"/>
  <c r="H31" i="9"/>
  <c r="H30" i="9"/>
  <c r="H29" i="9"/>
  <c r="H28" i="9"/>
  <c r="J31" i="9" l="1"/>
  <c r="J28" i="9"/>
  <c r="K31" i="9"/>
  <c r="L31" i="9" s="1"/>
  <c r="K28" i="9"/>
  <c r="L28" i="9" s="1"/>
  <c r="H26" i="9"/>
  <c r="H25" i="9"/>
  <c r="H24" i="9"/>
  <c r="H23" i="9"/>
  <c r="H22" i="9"/>
  <c r="H21" i="9"/>
  <c r="H20" i="9"/>
  <c r="H19" i="9"/>
  <c r="H18" i="9"/>
  <c r="H17" i="9"/>
  <c r="H16" i="9"/>
  <c r="H15" i="9"/>
  <c r="K15" i="9" s="1"/>
  <c r="L15" i="9" s="1"/>
  <c r="H14" i="9"/>
  <c r="H13" i="9"/>
  <c r="H12" i="9"/>
  <c r="H11" i="9"/>
  <c r="H10" i="9"/>
  <c r="H9" i="9"/>
  <c r="H8" i="9"/>
  <c r="H7" i="9"/>
  <c r="H6" i="9"/>
  <c r="H5" i="9"/>
  <c r="H4" i="9"/>
  <c r="H3" i="9"/>
  <c r="J24" i="9" l="1"/>
  <c r="J12" i="9"/>
  <c r="K21" i="9"/>
  <c r="L21" i="9" s="1"/>
  <c r="K9" i="9"/>
  <c r="L9" i="9" s="1"/>
  <c r="K18" i="9"/>
  <c r="L18" i="9" s="1"/>
  <c r="K24" i="9"/>
  <c r="L24" i="9" s="1"/>
  <c r="J21" i="9"/>
  <c r="J6" i="9"/>
  <c r="K3" i="9"/>
  <c r="L3" i="9" s="1"/>
  <c r="K12" i="9"/>
  <c r="L12" i="9" s="1"/>
  <c r="J18" i="9"/>
  <c r="K6" i="9"/>
  <c r="L6" i="9" s="1"/>
  <c r="J9" i="9"/>
  <c r="J15" i="9"/>
  <c r="J3" i="9"/>
  <c r="H17" i="4"/>
  <c r="J15" i="4" s="1"/>
  <c r="H16" i="4"/>
  <c r="H15" i="4"/>
  <c r="H5" i="4"/>
  <c r="H4" i="4"/>
  <c r="H3" i="4"/>
  <c r="J3" i="4" s="1"/>
  <c r="H20" i="3"/>
  <c r="H19" i="3"/>
  <c r="H18" i="3"/>
  <c r="H36" i="3"/>
  <c r="H35" i="3"/>
  <c r="H34" i="3"/>
  <c r="H12" i="4"/>
  <c r="H13" i="4"/>
  <c r="H14" i="4"/>
  <c r="H9" i="4"/>
  <c r="H10" i="4"/>
  <c r="H11" i="4"/>
  <c r="H6" i="4"/>
  <c r="H7" i="4"/>
  <c r="H8" i="4"/>
  <c r="H6" i="3"/>
  <c r="H7" i="3"/>
  <c r="H8" i="3"/>
  <c r="H3" i="3"/>
  <c r="H4" i="3"/>
  <c r="H5" i="3"/>
  <c r="H30" i="3"/>
  <c r="H31" i="3"/>
  <c r="H32" i="3"/>
  <c r="H27" i="3"/>
  <c r="H28" i="3"/>
  <c r="H29" i="3"/>
  <c r="H24" i="3"/>
  <c r="H25" i="3"/>
  <c r="H26" i="3"/>
  <c r="H21" i="3"/>
  <c r="H22" i="3"/>
  <c r="H23" i="3"/>
  <c r="H15" i="3"/>
  <c r="H16" i="3"/>
  <c r="H17" i="3"/>
  <c r="H12" i="3"/>
  <c r="H13" i="3"/>
  <c r="H14" i="3"/>
  <c r="H9" i="3"/>
  <c r="H10" i="3"/>
  <c r="H11" i="3"/>
  <c r="J27" i="3" l="1"/>
  <c r="K18" i="3"/>
  <c r="L18" i="3" s="1"/>
  <c r="K15" i="4"/>
  <c r="L15" i="4" s="1"/>
  <c r="K9" i="4"/>
  <c r="L9" i="4" s="1"/>
  <c r="K27" i="3"/>
  <c r="L27" i="3" s="1"/>
  <c r="J6" i="4"/>
  <c r="J9" i="4"/>
  <c r="J12" i="4"/>
  <c r="K3" i="4"/>
  <c r="L3" i="4" s="1"/>
  <c r="K15" i="3"/>
  <c r="L15" i="3" s="1"/>
  <c r="K21" i="3"/>
  <c r="L21" i="3" s="1"/>
  <c r="K6" i="3"/>
  <c r="L6" i="3" s="1"/>
  <c r="J34" i="3"/>
  <c r="J18" i="3"/>
  <c r="J12" i="3"/>
  <c r="J3" i="3"/>
  <c r="J15" i="3"/>
  <c r="K30" i="3"/>
  <c r="L30" i="3" s="1"/>
  <c r="J9" i="3"/>
  <c r="K24" i="3"/>
  <c r="L24" i="3" s="1"/>
  <c r="J6" i="3"/>
  <c r="K34" i="3"/>
  <c r="L34" i="3" s="1"/>
  <c r="J30" i="3"/>
  <c r="K9" i="3"/>
  <c r="L9" i="3" s="1"/>
  <c r="K6" i="4"/>
  <c r="L6" i="4" s="1"/>
  <c r="K12" i="4"/>
  <c r="L12" i="4" s="1"/>
  <c r="J21" i="3"/>
  <c r="K12" i="3"/>
  <c r="L12" i="3" s="1"/>
  <c r="K3" i="3"/>
  <c r="L3" i="3" s="1"/>
  <c r="J24" i="3"/>
</calcChain>
</file>

<file path=xl/sharedStrings.xml><?xml version="1.0" encoding="utf-8"?>
<sst xmlns="http://schemas.openxmlformats.org/spreadsheetml/2006/main" count="134" uniqueCount="88">
  <si>
    <t>OD600</t>
  </si>
  <si>
    <t>OD420</t>
  </si>
  <si>
    <t>Miller</t>
  </si>
  <si>
    <t>t</t>
  </si>
  <si>
    <t>BC4499</t>
  </si>
  <si>
    <t>control</t>
  </si>
  <si>
    <t>BC4614</t>
  </si>
  <si>
    <t>gBlock_CCNA_00197</t>
  </si>
  <si>
    <t>CCNA_03009</t>
  </si>
  <si>
    <t>CETH_03009</t>
  </si>
  <si>
    <t>repaired CETH_03009</t>
  </si>
  <si>
    <t>CCNA_03547</t>
  </si>
  <si>
    <t>CETH_03547</t>
  </si>
  <si>
    <t>repaired CETH_03547</t>
  </si>
  <si>
    <t>CCNA_03562</t>
  </si>
  <si>
    <t>CETH_03562</t>
  </si>
  <si>
    <t>repaired CETH_03562</t>
  </si>
  <si>
    <t>BC4526</t>
  </si>
  <si>
    <t>BC4483</t>
  </si>
  <si>
    <t>BC4485</t>
  </si>
  <si>
    <t>BC4487</t>
  </si>
  <si>
    <t>BC4486</t>
  </si>
  <si>
    <t>BC4488</t>
  </si>
  <si>
    <t>BC4490</t>
  </si>
  <si>
    <t>BC4489</t>
  </si>
  <si>
    <t>BC4491</t>
  </si>
  <si>
    <t>gBlock_CETH_00197</t>
  </si>
  <si>
    <t>hyprom_rplS</t>
  </si>
  <si>
    <t>BC4615</t>
  </si>
  <si>
    <t>BC4670</t>
  </si>
  <si>
    <t>Mean</t>
  </si>
  <si>
    <t>Standard Deviation</t>
  </si>
  <si>
    <t>Standard Error Mean</t>
  </si>
  <si>
    <t>BC4666</t>
  </si>
  <si>
    <t>RBS</t>
  </si>
  <si>
    <t>synthetic</t>
  </si>
  <si>
    <t>BC4810</t>
  </si>
  <si>
    <t>BC4812</t>
  </si>
  <si>
    <t>13_A</t>
  </si>
  <si>
    <t>15_A</t>
  </si>
  <si>
    <t>BC4811</t>
  </si>
  <si>
    <t>BC4802</t>
  </si>
  <si>
    <t>BC4800</t>
  </si>
  <si>
    <t>BC4815</t>
  </si>
  <si>
    <t>BC4799</t>
  </si>
  <si>
    <t>BC4813</t>
  </si>
  <si>
    <t>WT</t>
  </si>
  <si>
    <t>2_G</t>
  </si>
  <si>
    <t>11_T_14_A</t>
  </si>
  <si>
    <t>3_A</t>
  </si>
  <si>
    <t>5_T</t>
  </si>
  <si>
    <t>14_A</t>
  </si>
  <si>
    <t>BC4803</t>
  </si>
  <si>
    <t>BC4807</t>
  </si>
  <si>
    <t>6_G</t>
  </si>
  <si>
    <t>10_T</t>
  </si>
  <si>
    <t>BC4808</t>
  </si>
  <si>
    <t>11_A</t>
  </si>
  <si>
    <t>BC4804</t>
  </si>
  <si>
    <t>BC4805</t>
  </si>
  <si>
    <t>BC4809</t>
  </si>
  <si>
    <t>BC4814</t>
  </si>
  <si>
    <t>8_T</t>
  </si>
  <si>
    <t>7_T</t>
  </si>
  <si>
    <t>12_T</t>
  </si>
  <si>
    <t>add_G</t>
  </si>
  <si>
    <t>BC4798</t>
  </si>
  <si>
    <t>BC4801</t>
  </si>
  <si>
    <t>BC4806</t>
  </si>
  <si>
    <t>1_C</t>
  </si>
  <si>
    <t>4_T</t>
  </si>
  <si>
    <t>9_A</t>
  </si>
  <si>
    <t>BC4816</t>
  </si>
  <si>
    <t>Sample</t>
  </si>
  <si>
    <t>Description</t>
  </si>
  <si>
    <t>BC4505</t>
  </si>
  <si>
    <t>BC4506 "1"</t>
  </si>
  <si>
    <t xml:space="preserve">synthetic short </t>
  </si>
  <si>
    <t>BC4506 "2"</t>
  </si>
  <si>
    <t>BC4507</t>
  </si>
  <si>
    <t>synthetic long</t>
  </si>
  <si>
    <t>BC4725</t>
  </si>
  <si>
    <t>consmot_rib</t>
  </si>
  <si>
    <t>BC4726</t>
  </si>
  <si>
    <t>consmot_rib_repaired</t>
  </si>
  <si>
    <t>BC4504</t>
  </si>
  <si>
    <t>natural</t>
  </si>
  <si>
    <t>This image is the raw, gel-like .bmp output of a BioAnalyzer analysis. The ladder and all samples displayed in Supplementary Fig. 1 b (Sample 1 and Sample 5) have been labeled.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</si>
</sst>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Normal" xfId="0" builtinId="0"/>
  </cellStyles>
  <dxfs count="0"/>
  <tableStyles count="0" defaultTableStyle="TableStyleMedium9" defaultPivotStyle="PivotStyleMedium4"/>
  <colors>
    <mruColors>
      <color rgb="FFFF00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275166</xdr:colOff>
      <xdr:row>2</xdr:row>
      <xdr:rowOff>105832</xdr:rowOff>
    </xdr:from>
    <xdr:to>
      <xdr:col>10</xdr:col>
      <xdr:colOff>618066</xdr:colOff>
      <xdr:row>23</xdr:row>
      <xdr:rowOff>61672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614347-5A92-DB45-8C09-3E1C54AA5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666" y="507999"/>
          <a:ext cx="7772400" cy="4178590"/>
        </a:xfrm>
        <a:prstGeom prst="rect">
          <a:avLst/>
        </a:prstGeom>
      </xdr:spPr>
    </xdr:pic>
    <xdr:clientData/>
  </xdr:twoCellAnchor>
  <xdr:twoCellAnchor>
    <xdr:from>
      <xdr:col>2</xdr:col>
      <xdr:colOff>70355</xdr:colOff>
      <xdr:row>24</xdr:row>
      <xdr:rowOff>65615</xdr:rowOff>
    </xdr:from>
    <xdr:to>
      <xdr:col>2</xdr:col>
      <xdr:colOff>493689</xdr:colOff>
      <xdr:row>34</xdr:row>
      <xdr:rowOff>88899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0BCBDA4-F41F-D142-AA3B-BA92D76FA9CE}"/>
            </a:ext>
          </a:extLst>
        </xdr:cNvPr>
        <xdr:cNvSpPr txBox="1"/>
      </xdr:nvSpPr>
      <xdr:spPr>
        <a:xfrm rot="18813575">
          <a:off x="913847" y="5758390"/>
          <a:ext cx="2055284" cy="4233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i="1"/>
            <a:t>C.</a:t>
          </a:r>
          <a:r>
            <a:rPr lang="en-US" sz="1100" i="1" baseline="0"/>
            <a:t> crescentus</a:t>
          </a:r>
          <a:r>
            <a:rPr lang="en-US" sz="1100" baseline="0"/>
            <a:t> NA1000 total RNA</a:t>
          </a:r>
          <a:endParaRPr lang="en-US" sz="1100"/>
        </a:p>
      </xdr:txBody>
    </xdr:sp>
    <xdr:clientData/>
  </xdr:twoCellAnchor>
  <xdr:twoCellAnchor>
    <xdr:from>
      <xdr:col>4</xdr:col>
      <xdr:colOff>308764</xdr:colOff>
      <xdr:row>24</xdr:row>
      <xdr:rowOff>21334</xdr:rowOff>
    </xdr:from>
    <xdr:to>
      <xdr:col>4</xdr:col>
      <xdr:colOff>732098</xdr:colOff>
      <xdr:row>35</xdr:row>
      <xdr:rowOff>195940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0E7C65F-EA46-BC4E-BD38-DFA535A239A8}"/>
            </a:ext>
          </a:extLst>
        </xdr:cNvPr>
        <xdr:cNvSpPr txBox="1"/>
      </xdr:nvSpPr>
      <xdr:spPr>
        <a:xfrm rot="18813575">
          <a:off x="2634461" y="5891370"/>
          <a:ext cx="2409806" cy="4233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i="0"/>
            <a:t>w/</a:t>
          </a:r>
          <a:r>
            <a:rPr lang="en-US" sz="1100" i="0" baseline="0"/>
            <a:t> oligonucleotides at 50 nt intervals</a:t>
          </a:r>
          <a:endParaRPr lang="en-US" sz="1100" i="0"/>
        </a:p>
      </xdr:txBody>
    </xdr:sp>
    <xdr:clientData/>
  </xdr:twoCellAnchor>
  <xdr:twoCellAnchor>
    <xdr:from>
      <xdr:col>2</xdr:col>
      <xdr:colOff>52798</xdr:colOff>
      <xdr:row>25</xdr:row>
      <xdr:rowOff>73622</xdr:rowOff>
    </xdr:from>
    <xdr:to>
      <xdr:col>2</xdr:col>
      <xdr:colOff>476132</xdr:colOff>
      <xdr:row>28</xdr:row>
      <xdr:rowOff>91244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E896ACA-4AAC-D748-9547-EE664D1C2832}"/>
            </a:ext>
          </a:extLst>
        </xdr:cNvPr>
        <xdr:cNvSpPr txBox="1"/>
      </xdr:nvSpPr>
      <xdr:spPr>
        <a:xfrm rot="18813575">
          <a:off x="1610321" y="5255566"/>
          <a:ext cx="627222" cy="4233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i="0"/>
            <a:t>Ladder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"/>
  <sheetViews>
    <sheetView topLeftCell="A5" zoomScaleNormal="100" workbookViewId="0">
      <selection activeCell="N23" sqref="N23"/>
    </sheetView>
  </sheetViews>
  <sheetFormatPr baseColWidth="10" defaultRowHeight="14" x14ac:dyDescent="0.2"/>
  <cols>
    <col min="1" max="1" width="10.83203125" style="1"/>
    <col min="2" max="2" width="28.1640625" style="1" customWidth="1"/>
    <col min="3" max="3" width="10.83203125" style="1"/>
    <col min="4" max="4" width="10.83203125" style="3"/>
    <col min="5" max="8" width="10.83203125" style="1"/>
    <col min="9" max="10" width="10.83203125" style="12"/>
    <col min="11" max="12" width="10.83203125" style="14"/>
    <col min="13" max="13" width="10.83203125" style="11"/>
    <col min="14" max="16384" width="10.83203125" style="1"/>
  </cols>
  <sheetData>
    <row r="1" spans="1:13" ht="28" customHeight="1" x14ac:dyDescent="0.2">
      <c r="A1" s="16"/>
      <c r="B1" s="16"/>
      <c r="C1" s="17"/>
    </row>
    <row r="2" spans="1:13" s="16" customFormat="1" ht="40" customHeight="1" x14ac:dyDescent="0.2">
      <c r="A2" s="16" t="s">
        <v>73</v>
      </c>
      <c r="B2" s="16" t="s">
        <v>74</v>
      </c>
      <c r="C2" s="17"/>
      <c r="D2" s="4" t="s">
        <v>0</v>
      </c>
      <c r="E2" s="16" t="s">
        <v>3</v>
      </c>
      <c r="F2" s="16" t="s">
        <v>1</v>
      </c>
      <c r="H2" s="16" t="s">
        <v>2</v>
      </c>
      <c r="I2" s="13"/>
      <c r="J2" s="12" t="s">
        <v>30</v>
      </c>
      <c r="K2" s="33" t="s">
        <v>31</v>
      </c>
      <c r="L2" s="33" t="s">
        <v>32</v>
      </c>
      <c r="M2" s="12"/>
    </row>
    <row r="3" spans="1:13" ht="23" customHeight="1" x14ac:dyDescent="0.2">
      <c r="A3" s="41" t="s">
        <v>4</v>
      </c>
      <c r="B3" s="42" t="s">
        <v>5</v>
      </c>
      <c r="C3" s="18"/>
      <c r="D3" s="6">
        <v>0.442</v>
      </c>
      <c r="E3" s="7">
        <v>60</v>
      </c>
      <c r="F3" s="15">
        <v>7.0000000000000001E-3</v>
      </c>
      <c r="H3" s="8">
        <f>1000*((F3)/(E3*0.02*D3))</f>
        <v>13.197586726998491</v>
      </c>
      <c r="J3" s="14">
        <f>AVERAGE(H3:H5)</f>
        <v>11.940673705379586</v>
      </c>
      <c r="K3" s="14">
        <f>_xlfn.STDEV.S(H3:H5)</f>
        <v>3.9247096520854772</v>
      </c>
      <c r="L3" s="14">
        <f>K3/SQRT(3)</f>
        <v>2.265932174122673</v>
      </c>
    </row>
    <row r="4" spans="1:13" ht="23" customHeight="1" x14ac:dyDescent="0.2">
      <c r="A4" s="41"/>
      <c r="B4" s="42"/>
      <c r="C4" s="18"/>
      <c r="D4" s="6">
        <v>0.442</v>
      </c>
      <c r="E4" s="7">
        <v>60</v>
      </c>
      <c r="F4" s="15">
        <v>4.0000000000000001E-3</v>
      </c>
      <c r="H4" s="8">
        <f>1000*((F4)/(E4*0.02*D4))</f>
        <v>7.5414781297134237</v>
      </c>
    </row>
    <row r="5" spans="1:13" ht="23" customHeight="1" x14ac:dyDescent="0.2">
      <c r="A5" s="41"/>
      <c r="B5" s="42"/>
      <c r="C5" s="18"/>
      <c r="D5" s="6">
        <v>0.442</v>
      </c>
      <c r="E5" s="7">
        <v>60</v>
      </c>
      <c r="F5" s="15">
        <v>8.0000000000000002E-3</v>
      </c>
      <c r="H5" s="8">
        <f>1000*((F5)/(E5*0.02*D5))</f>
        <v>15.082956259426847</v>
      </c>
    </row>
    <row r="6" spans="1:13" ht="23" customHeight="1" x14ac:dyDescent="0.2">
      <c r="A6" s="41" t="s">
        <v>17</v>
      </c>
      <c r="B6" s="42" t="s">
        <v>8</v>
      </c>
      <c r="C6" s="18"/>
      <c r="D6" s="5">
        <v>0.40400000000000003</v>
      </c>
      <c r="E6" s="2">
        <v>60</v>
      </c>
      <c r="F6" s="10">
        <v>4.9000000000000002E-2</v>
      </c>
      <c r="H6" s="9">
        <f t="shared" ref="H6:H32" si="0">1000*((F6)/(E6*0.01*D6))</f>
        <v>202.14521452145215</v>
      </c>
      <c r="I6" s="14"/>
      <c r="J6" s="14">
        <f>AVERAGE(H6:H8)</f>
        <v>200.77007700770073</v>
      </c>
      <c r="K6" s="14">
        <f>_xlfn.STDEV.S(H6:H8)</f>
        <v>10.382060554552741</v>
      </c>
      <c r="L6" s="14">
        <f>K6/SQRT(3)</f>
        <v>5.9940854559140204</v>
      </c>
    </row>
    <row r="7" spans="1:13" ht="23" customHeight="1" x14ac:dyDescent="0.2">
      <c r="A7" s="41"/>
      <c r="B7" s="42"/>
      <c r="C7" s="18"/>
      <c r="D7" s="5">
        <v>0.40400000000000003</v>
      </c>
      <c r="E7" s="2">
        <v>60</v>
      </c>
      <c r="F7" s="10">
        <v>5.0999999999999997E-2</v>
      </c>
      <c r="H7" s="9">
        <f t="shared" si="0"/>
        <v>210.39603960396039</v>
      </c>
    </row>
    <row r="8" spans="1:13" ht="23" customHeight="1" x14ac:dyDescent="0.2">
      <c r="A8" s="41"/>
      <c r="B8" s="42"/>
      <c r="C8" s="18"/>
      <c r="D8" s="5">
        <v>0.40400000000000003</v>
      </c>
      <c r="E8" s="2">
        <v>60</v>
      </c>
      <c r="F8" s="10">
        <v>4.5999999999999999E-2</v>
      </c>
      <c r="H8" s="9">
        <f t="shared" si="0"/>
        <v>189.76897689768975</v>
      </c>
    </row>
    <row r="9" spans="1:13" ht="23" customHeight="1" x14ac:dyDescent="0.2">
      <c r="A9" s="41" t="s">
        <v>18</v>
      </c>
      <c r="B9" s="42" t="s">
        <v>9</v>
      </c>
      <c r="C9" s="18"/>
      <c r="D9" s="5">
        <v>0.40899999999999997</v>
      </c>
      <c r="E9" s="2">
        <v>15</v>
      </c>
      <c r="F9" s="10">
        <v>0.38100000000000001</v>
      </c>
      <c r="H9" s="9">
        <f t="shared" si="0"/>
        <v>6210.2689486552572</v>
      </c>
      <c r="I9" s="14"/>
      <c r="J9" s="14">
        <f>AVERAGE(H9:H11)</f>
        <v>6052.7030698179842</v>
      </c>
      <c r="K9" s="14">
        <f>_xlfn.STDEV.S(H9:H11)</f>
        <v>136.69921896668447</v>
      </c>
      <c r="L9" s="14">
        <f>K9/SQRT(3)</f>
        <v>78.923330868426874</v>
      </c>
    </row>
    <row r="10" spans="1:13" ht="23" customHeight="1" x14ac:dyDescent="0.2">
      <c r="A10" s="41"/>
      <c r="B10" s="42"/>
      <c r="C10" s="18"/>
      <c r="D10" s="5">
        <v>0.40899999999999997</v>
      </c>
      <c r="E10" s="2">
        <v>15</v>
      </c>
      <c r="F10" s="10">
        <v>0.36599999999999999</v>
      </c>
      <c r="H10" s="9">
        <f t="shared" si="0"/>
        <v>5965.7701711491445</v>
      </c>
    </row>
    <row r="11" spans="1:13" ht="23" customHeight="1" x14ac:dyDescent="0.2">
      <c r="A11" s="41"/>
      <c r="B11" s="42"/>
      <c r="C11" s="18"/>
      <c r="D11" s="5">
        <v>0.40899999999999997</v>
      </c>
      <c r="E11" s="2">
        <v>15</v>
      </c>
      <c r="F11" s="10">
        <v>0.36699999999999999</v>
      </c>
      <c r="H11" s="9">
        <f t="shared" si="0"/>
        <v>5982.0700896495518</v>
      </c>
    </row>
    <row r="12" spans="1:13" ht="23" customHeight="1" x14ac:dyDescent="0.2">
      <c r="A12" s="41" t="s">
        <v>19</v>
      </c>
      <c r="B12" s="42" t="s">
        <v>10</v>
      </c>
      <c r="C12" s="18"/>
      <c r="D12" s="5">
        <v>0.317</v>
      </c>
      <c r="E12" s="2">
        <v>60</v>
      </c>
      <c r="F12" s="10">
        <v>6.5000000000000002E-2</v>
      </c>
      <c r="H12" s="9">
        <f t="shared" si="0"/>
        <v>341.74553101997896</v>
      </c>
      <c r="I12" s="14"/>
      <c r="J12" s="14">
        <f>AVERAGE(H12:H14)</f>
        <v>345.25061338941464</v>
      </c>
      <c r="K12" s="14">
        <f>_xlfn.STDEV.S(H12:H14)</f>
        <v>6.0709807485765426</v>
      </c>
      <c r="L12" s="14">
        <f>K12/SQRT(3)</f>
        <v>3.5050823694357027</v>
      </c>
      <c r="M12" s="14"/>
    </row>
    <row r="13" spans="1:13" ht="23" customHeight="1" x14ac:dyDescent="0.2">
      <c r="A13" s="41"/>
      <c r="B13" s="42"/>
      <c r="C13" s="18"/>
      <c r="D13" s="5">
        <v>0.317</v>
      </c>
      <c r="E13" s="2">
        <v>60</v>
      </c>
      <c r="F13" s="10">
        <v>6.5000000000000002E-2</v>
      </c>
      <c r="H13" s="9">
        <f t="shared" si="0"/>
        <v>341.74553101997896</v>
      </c>
      <c r="M13" s="14"/>
    </row>
    <row r="14" spans="1:13" ht="23" customHeight="1" x14ac:dyDescent="0.2">
      <c r="A14" s="41"/>
      <c r="B14" s="42"/>
      <c r="C14" s="18"/>
      <c r="D14" s="5">
        <v>0.317</v>
      </c>
      <c r="E14" s="2">
        <v>60</v>
      </c>
      <c r="F14" s="10">
        <v>6.7000000000000004E-2</v>
      </c>
      <c r="H14" s="9">
        <f t="shared" si="0"/>
        <v>352.26077812828606</v>
      </c>
      <c r="M14" s="14"/>
    </row>
    <row r="15" spans="1:13" ht="23" customHeight="1" x14ac:dyDescent="0.2">
      <c r="A15" s="41" t="s">
        <v>20</v>
      </c>
      <c r="B15" s="42" t="s">
        <v>11</v>
      </c>
      <c r="C15" s="18"/>
      <c r="D15" s="5">
        <v>0.442</v>
      </c>
      <c r="E15" s="2">
        <v>60</v>
      </c>
      <c r="F15" s="10">
        <v>7.9000000000000001E-2</v>
      </c>
      <c r="H15" s="9">
        <f t="shared" si="0"/>
        <v>297.88838612368022</v>
      </c>
      <c r="I15" s="14"/>
      <c r="J15" s="14">
        <f>AVERAGE(H15:H17)</f>
        <v>299.14529914529913</v>
      </c>
      <c r="K15" s="14">
        <f>_xlfn.STDEV.S(H15:H17)</f>
        <v>2.17703721413891</v>
      </c>
      <c r="L15" s="14">
        <f>K15/SQRT(3)</f>
        <v>1.2569130216189328</v>
      </c>
    </row>
    <row r="16" spans="1:13" ht="23" customHeight="1" x14ac:dyDescent="0.2">
      <c r="A16" s="41"/>
      <c r="B16" s="42"/>
      <c r="C16" s="18"/>
      <c r="D16" s="5">
        <v>0.442</v>
      </c>
      <c r="E16" s="2">
        <v>60</v>
      </c>
      <c r="F16" s="10">
        <v>0.08</v>
      </c>
      <c r="H16" s="9">
        <f t="shared" si="0"/>
        <v>301.65912518853702</v>
      </c>
    </row>
    <row r="17" spans="1:13" ht="23" customHeight="1" x14ac:dyDescent="0.2">
      <c r="A17" s="41"/>
      <c r="B17" s="42"/>
      <c r="C17" s="18"/>
      <c r="D17" s="5">
        <v>0.442</v>
      </c>
      <c r="E17" s="2">
        <v>60</v>
      </c>
      <c r="F17" s="10">
        <v>7.9000000000000001E-2</v>
      </c>
      <c r="H17" s="9">
        <f t="shared" si="0"/>
        <v>297.88838612368022</v>
      </c>
      <c r="M17" s="1"/>
    </row>
    <row r="18" spans="1:13" ht="23" customHeight="1" x14ac:dyDescent="0.2">
      <c r="A18" s="41" t="s">
        <v>21</v>
      </c>
      <c r="B18" s="42" t="s">
        <v>12</v>
      </c>
      <c r="C18" s="18"/>
      <c r="D18" s="5">
        <v>0.40300000000000002</v>
      </c>
      <c r="E18" s="2">
        <v>5</v>
      </c>
      <c r="F18" s="10">
        <v>0.48799999999999999</v>
      </c>
      <c r="H18" s="9">
        <f t="shared" si="0"/>
        <v>24218.36228287841</v>
      </c>
      <c r="I18" s="14"/>
      <c r="J18" s="14">
        <f>AVERAGE(H18:H20)</f>
        <v>24764.267990074441</v>
      </c>
      <c r="K18" s="14">
        <f>_xlfn.STDEV.S(H18:H20)</f>
        <v>601.70499518521785</v>
      </c>
      <c r="L18" s="14">
        <f>K18/SQRT(3)</f>
        <v>347.39454094292802</v>
      </c>
      <c r="M18" s="1"/>
    </row>
    <row r="19" spans="1:13" ht="23" customHeight="1" x14ac:dyDescent="0.2">
      <c r="A19" s="41"/>
      <c r="B19" s="42"/>
      <c r="C19" s="18"/>
      <c r="D19" s="5">
        <v>0.40300000000000002</v>
      </c>
      <c r="E19" s="2">
        <v>5</v>
      </c>
      <c r="F19" s="10">
        <v>0.497</v>
      </c>
      <c r="H19" s="9">
        <f t="shared" si="0"/>
        <v>24665.012406947888</v>
      </c>
      <c r="M19" s="1"/>
    </row>
    <row r="20" spans="1:13" ht="23" customHeight="1" x14ac:dyDescent="0.2">
      <c r="A20" s="41"/>
      <c r="B20" s="42"/>
      <c r="C20" s="18"/>
      <c r="D20" s="5">
        <v>0.40300000000000002</v>
      </c>
      <c r="E20" s="2">
        <v>5</v>
      </c>
      <c r="F20" s="10">
        <v>0.51200000000000001</v>
      </c>
      <c r="H20" s="9">
        <f t="shared" si="0"/>
        <v>25409.42928039702</v>
      </c>
      <c r="M20" s="1"/>
    </row>
    <row r="21" spans="1:13" ht="23" customHeight="1" x14ac:dyDescent="0.2">
      <c r="A21" s="41" t="s">
        <v>22</v>
      </c>
      <c r="B21" s="42" t="s">
        <v>13</v>
      </c>
      <c r="C21" s="18"/>
      <c r="D21" s="5">
        <v>0.32900000000000001</v>
      </c>
      <c r="E21" s="2">
        <v>30</v>
      </c>
      <c r="F21" s="10">
        <v>0.13300000000000001</v>
      </c>
      <c r="H21" s="9">
        <f t="shared" si="0"/>
        <v>1347.5177304964541</v>
      </c>
      <c r="I21" s="14"/>
      <c r="J21" s="14">
        <f>AVERAGE(H21:H23)</f>
        <v>1364.4039175954069</v>
      </c>
      <c r="K21" s="14">
        <f>_xlfn.STDEV.S(H21:H23)</f>
        <v>21.090840926708449</v>
      </c>
      <c r="L21" s="14">
        <f>K21/SQRT(3)</f>
        <v>12.176802686470699</v>
      </c>
      <c r="M21" s="1"/>
    </row>
    <row r="22" spans="1:13" ht="23" customHeight="1" x14ac:dyDescent="0.2">
      <c r="A22" s="41"/>
      <c r="B22" s="42"/>
      <c r="C22" s="18"/>
      <c r="D22" s="5">
        <v>0.32900000000000001</v>
      </c>
      <c r="E22" s="2">
        <v>30</v>
      </c>
      <c r="F22" s="10">
        <v>0.13400000000000001</v>
      </c>
      <c r="H22" s="9">
        <f t="shared" si="0"/>
        <v>1357.6494427558259</v>
      </c>
      <c r="M22" s="1"/>
    </row>
    <row r="23" spans="1:13" ht="23" customHeight="1" x14ac:dyDescent="0.2">
      <c r="A23" s="41"/>
      <c r="B23" s="42"/>
      <c r="C23" s="18"/>
      <c r="D23" s="5">
        <v>0.32900000000000001</v>
      </c>
      <c r="E23" s="2">
        <v>30</v>
      </c>
      <c r="F23" s="10">
        <v>0.13700000000000001</v>
      </c>
      <c r="H23" s="9">
        <f t="shared" si="0"/>
        <v>1388.0445795339413</v>
      </c>
      <c r="M23" s="1"/>
    </row>
    <row r="24" spans="1:13" ht="23" customHeight="1" x14ac:dyDescent="0.2">
      <c r="A24" s="41" t="s">
        <v>23</v>
      </c>
      <c r="B24" s="42" t="s">
        <v>14</v>
      </c>
      <c r="C24" s="18"/>
      <c r="D24" s="5">
        <v>0.30199999999999999</v>
      </c>
      <c r="E24" s="2">
        <v>30</v>
      </c>
      <c r="F24" s="10">
        <v>0.17100000000000001</v>
      </c>
      <c r="H24" s="9">
        <f t="shared" si="0"/>
        <v>1887.4172185430464</v>
      </c>
      <c r="I24" s="14"/>
      <c r="J24" s="14">
        <f>AVERAGE(H24:H26)</f>
        <v>1869.0213392200149</v>
      </c>
      <c r="K24" s="14">
        <f>_xlfn.STDEV.S(H24:H26)</f>
        <v>31.862597637396622</v>
      </c>
      <c r="L24" s="14">
        <f>K24/SQRT(3)</f>
        <v>18.395879323031675</v>
      </c>
      <c r="M24" s="1"/>
    </row>
    <row r="25" spans="1:13" ht="23" customHeight="1" x14ac:dyDescent="0.2">
      <c r="A25" s="41"/>
      <c r="B25" s="42"/>
      <c r="C25" s="18"/>
      <c r="D25" s="5">
        <v>0.30199999999999999</v>
      </c>
      <c r="E25" s="2">
        <v>30</v>
      </c>
      <c r="F25" s="10">
        <v>0.17100000000000001</v>
      </c>
      <c r="H25" s="9">
        <f t="shared" si="0"/>
        <v>1887.4172185430464</v>
      </c>
      <c r="M25" s="1"/>
    </row>
    <row r="26" spans="1:13" ht="23" customHeight="1" x14ac:dyDescent="0.2">
      <c r="A26" s="41"/>
      <c r="B26" s="42"/>
      <c r="C26" s="18"/>
      <c r="D26" s="5">
        <v>0.30199999999999999</v>
      </c>
      <c r="E26" s="2">
        <v>30</v>
      </c>
      <c r="F26" s="10">
        <v>0.16600000000000001</v>
      </c>
      <c r="H26" s="9">
        <f t="shared" si="0"/>
        <v>1832.2295805739514</v>
      </c>
      <c r="M26" s="1"/>
    </row>
    <row r="27" spans="1:13" ht="23" customHeight="1" x14ac:dyDescent="0.2">
      <c r="A27" s="41" t="s">
        <v>24</v>
      </c>
      <c r="B27" s="42" t="s">
        <v>15</v>
      </c>
      <c r="C27" s="18"/>
      <c r="D27" s="5">
        <v>0.29399999999999998</v>
      </c>
      <c r="E27" s="2">
        <v>12</v>
      </c>
      <c r="F27" s="10">
        <v>0.497</v>
      </c>
      <c r="H27" s="9">
        <f t="shared" si="0"/>
        <v>14087.301587301587</v>
      </c>
      <c r="I27" s="14"/>
      <c r="J27" s="14">
        <f>AVERAGE(H27:H29)</f>
        <v>14210.12849584278</v>
      </c>
      <c r="K27" s="14">
        <f>_xlfn.STDEV.S(H27:H29)</f>
        <v>188.7281212720917</v>
      </c>
      <c r="L27" s="14">
        <f>K27/SQRT(3)</f>
        <v>108.96223162009449</v>
      </c>
      <c r="M27" s="1"/>
    </row>
    <row r="28" spans="1:13" ht="23" customHeight="1" x14ac:dyDescent="0.2">
      <c r="A28" s="41"/>
      <c r="B28" s="42"/>
      <c r="C28" s="18"/>
      <c r="D28" s="5">
        <v>0.29399999999999998</v>
      </c>
      <c r="E28" s="2">
        <v>12</v>
      </c>
      <c r="F28" s="10">
        <v>0.50900000000000001</v>
      </c>
      <c r="H28" s="9">
        <f t="shared" si="0"/>
        <v>14427.437641723356</v>
      </c>
      <c r="M28" s="1"/>
    </row>
    <row r="29" spans="1:13" ht="23" customHeight="1" x14ac:dyDescent="0.2">
      <c r="A29" s="41"/>
      <c r="B29" s="42"/>
      <c r="C29" s="18"/>
      <c r="D29" s="5">
        <v>0.29399999999999998</v>
      </c>
      <c r="E29" s="2">
        <v>12</v>
      </c>
      <c r="F29" s="10">
        <v>0.498</v>
      </c>
      <c r="H29" s="9">
        <f t="shared" si="0"/>
        <v>14115.646258503402</v>
      </c>
      <c r="M29" s="1"/>
    </row>
    <row r="30" spans="1:13" ht="23" customHeight="1" x14ac:dyDescent="0.2">
      <c r="A30" s="41" t="s">
        <v>25</v>
      </c>
      <c r="B30" s="42" t="s">
        <v>16</v>
      </c>
      <c r="C30" s="18"/>
      <c r="D30" s="5">
        <v>0.28699999999999998</v>
      </c>
      <c r="E30" s="2">
        <v>30</v>
      </c>
      <c r="F30" s="10">
        <v>0.20399999999999999</v>
      </c>
      <c r="H30" s="9">
        <f t="shared" si="0"/>
        <v>2369.3379790940767</v>
      </c>
      <c r="I30" s="14"/>
      <c r="J30" s="14">
        <f>AVERAGE(H30:H32)</f>
        <v>2284.1656987998454</v>
      </c>
      <c r="K30" s="14">
        <f>_xlfn.STDEV.S(H30:H32)</f>
        <v>81.576877683722259</v>
      </c>
      <c r="L30" s="14">
        <f>K30/SQRT(3)</f>
        <v>47.098432290346224</v>
      </c>
      <c r="M30" s="1"/>
    </row>
    <row r="31" spans="1:13" ht="23" customHeight="1" x14ac:dyDescent="0.2">
      <c r="A31" s="41"/>
      <c r="B31" s="42"/>
      <c r="C31" s="18"/>
      <c r="D31" s="5">
        <v>0.28699999999999998</v>
      </c>
      <c r="E31" s="2">
        <v>30</v>
      </c>
      <c r="F31" s="10">
        <v>0.19</v>
      </c>
      <c r="H31" s="9">
        <f t="shared" si="0"/>
        <v>2206.7363530778166</v>
      </c>
      <c r="M31" s="1"/>
    </row>
    <row r="32" spans="1:13" ht="23" customHeight="1" x14ac:dyDescent="0.2">
      <c r="A32" s="41"/>
      <c r="B32" s="42"/>
      <c r="C32" s="18"/>
      <c r="D32" s="10">
        <v>0.28699999999999998</v>
      </c>
      <c r="E32" s="2">
        <v>30</v>
      </c>
      <c r="F32" s="10">
        <v>0.19600000000000001</v>
      </c>
      <c r="H32" s="9">
        <f t="shared" si="0"/>
        <v>2276.4227642276428</v>
      </c>
      <c r="M32" s="1"/>
    </row>
    <row r="34" spans="1:13" ht="23" customHeight="1" x14ac:dyDescent="0.2">
      <c r="A34" s="41" t="s">
        <v>21</v>
      </c>
      <c r="B34" s="42" t="s">
        <v>12</v>
      </c>
      <c r="C34" s="19"/>
      <c r="D34" s="5">
        <v>0.375</v>
      </c>
      <c r="E34" s="2">
        <v>5</v>
      </c>
      <c r="F34" s="10">
        <v>0.45700000000000002</v>
      </c>
      <c r="H34" s="9">
        <f>1000*((F34)/(E34*0.01*D34))</f>
        <v>24373.333333333332</v>
      </c>
      <c r="I34" s="14"/>
      <c r="J34" s="14">
        <f>AVERAGE(H34:H36)</f>
        <v>24302.222222222219</v>
      </c>
      <c r="K34" s="14">
        <f>_xlfn.STDEV.S(H34:H36)</f>
        <v>802.36686907710282</v>
      </c>
      <c r="L34" s="14">
        <f>K34/SQRT(3)</f>
        <v>463.24672785050257</v>
      </c>
      <c r="M34" s="1"/>
    </row>
    <row r="35" spans="1:13" ht="23" customHeight="1" x14ac:dyDescent="0.2">
      <c r="A35" s="41"/>
      <c r="B35" s="42"/>
      <c r="C35" s="19"/>
      <c r="D35" s="5">
        <v>0.375</v>
      </c>
      <c r="E35" s="2">
        <v>5</v>
      </c>
      <c r="F35" s="10">
        <v>0.47</v>
      </c>
      <c r="H35" s="9">
        <f>1000*((F35)/(E35*0.01*D35))</f>
        <v>25066.666666666664</v>
      </c>
      <c r="M35" s="1"/>
    </row>
    <row r="36" spans="1:13" ht="23" customHeight="1" x14ac:dyDescent="0.2">
      <c r="A36" s="41"/>
      <c r="B36" s="42"/>
      <c r="C36" s="19"/>
      <c r="D36" s="10">
        <v>0.375</v>
      </c>
      <c r="E36" s="2">
        <v>5</v>
      </c>
      <c r="F36" s="10">
        <v>0.44</v>
      </c>
      <c r="H36" s="9">
        <f>1000*((F36)/(E36*0.01*D36))</f>
        <v>23466.666666666664</v>
      </c>
      <c r="M36" s="1"/>
    </row>
  </sheetData>
  <mergeCells count="22">
    <mergeCell ref="A34:A36"/>
    <mergeCell ref="B34:B36"/>
    <mergeCell ref="A27:A29"/>
    <mergeCell ref="B27:B29"/>
    <mergeCell ref="A30:A32"/>
    <mergeCell ref="B30:B32"/>
    <mergeCell ref="A18:A20"/>
    <mergeCell ref="B18:B20"/>
    <mergeCell ref="A21:A23"/>
    <mergeCell ref="B21:B23"/>
    <mergeCell ref="A24:A26"/>
    <mergeCell ref="B24:B26"/>
    <mergeCell ref="A3:A5"/>
    <mergeCell ref="B3:B5"/>
    <mergeCell ref="A6:A8"/>
    <mergeCell ref="B6:B8"/>
    <mergeCell ref="A15:A17"/>
    <mergeCell ref="B15:B17"/>
    <mergeCell ref="A9:A11"/>
    <mergeCell ref="B9:B11"/>
    <mergeCell ref="A12:A14"/>
    <mergeCell ref="B12:B14"/>
  </mergeCells>
  <pageMargins left="0.75" right="0.75" top="1" bottom="1" header="0.5" footer="0.5"/>
  <pageSetup paperSize="9" scale="55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81267-5474-4641-BD4B-FE985BE0503B}">
  <sheetPr>
    <pageSetUpPr fitToPage="1"/>
  </sheetPr>
  <dimension ref="A1:O82"/>
  <sheetViews>
    <sheetView topLeftCell="A2" workbookViewId="0">
      <selection activeCell="Q22" sqref="Q22"/>
    </sheetView>
  </sheetViews>
  <sheetFormatPr baseColWidth="10" defaultRowHeight="14" x14ac:dyDescent="0.2"/>
  <cols>
    <col min="1" max="1" width="10.83203125" style="1"/>
    <col min="2" max="2" width="28.1640625" style="1" customWidth="1"/>
    <col min="3" max="3" width="10.83203125" style="1"/>
    <col min="4" max="4" width="10.83203125" style="3"/>
    <col min="5" max="8" width="10.83203125" style="1"/>
    <col min="9" max="10" width="10.83203125" style="12"/>
    <col min="11" max="12" width="10.83203125" style="14"/>
    <col min="13" max="13" width="10.83203125" style="11"/>
    <col min="14" max="16384" width="10.83203125" style="1"/>
  </cols>
  <sheetData>
    <row r="1" spans="1:13" ht="28" customHeight="1" x14ac:dyDescent="0.2">
      <c r="A1" s="21"/>
      <c r="B1" s="21"/>
      <c r="C1" s="21"/>
    </row>
    <row r="2" spans="1:13" s="21" customFormat="1" ht="40" customHeight="1" x14ac:dyDescent="0.2">
      <c r="A2" s="21" t="s">
        <v>73</v>
      </c>
      <c r="B2" s="21" t="s">
        <v>74</v>
      </c>
      <c r="D2" s="4" t="s">
        <v>0</v>
      </c>
      <c r="E2" s="21" t="s">
        <v>3</v>
      </c>
      <c r="F2" s="32" t="s">
        <v>1</v>
      </c>
      <c r="H2" s="21" t="s">
        <v>2</v>
      </c>
      <c r="I2" s="13"/>
      <c r="J2" s="12" t="s">
        <v>30</v>
      </c>
      <c r="K2" s="33" t="s">
        <v>31</v>
      </c>
      <c r="L2" s="33" t="s">
        <v>32</v>
      </c>
      <c r="M2" s="12"/>
    </row>
    <row r="3" spans="1:13" ht="23" customHeight="1" x14ac:dyDescent="0.2">
      <c r="A3" s="41" t="s">
        <v>36</v>
      </c>
      <c r="B3" s="42" t="s">
        <v>38</v>
      </c>
      <c r="C3" s="22"/>
      <c r="D3" s="30">
        <v>0.249</v>
      </c>
      <c r="E3" s="2">
        <v>8</v>
      </c>
      <c r="F3" s="31">
        <v>0.61499999999999999</v>
      </c>
      <c r="H3" s="9">
        <f t="shared" ref="H3:H26" si="0">1000*((F3)/(E3*0.02*D3))</f>
        <v>15436.746987951807</v>
      </c>
      <c r="J3" s="14">
        <f>AVERAGE(H3:H5)</f>
        <v>14842.704149933066</v>
      </c>
      <c r="K3" s="14">
        <f>_xlfn.STDEV.S(H3:H5)</f>
        <v>514.6092474793104</v>
      </c>
      <c r="L3" s="14">
        <f>K3/SQRT(3)</f>
        <v>297.10978755965061</v>
      </c>
    </row>
    <row r="4" spans="1:13" ht="23" customHeight="1" x14ac:dyDescent="0.2">
      <c r="A4" s="41"/>
      <c r="B4" s="42"/>
      <c r="C4" s="22"/>
      <c r="D4" s="30">
        <v>0.249</v>
      </c>
      <c r="E4" s="2">
        <v>8</v>
      </c>
      <c r="F4" s="31">
        <v>0.57999999999999996</v>
      </c>
      <c r="H4" s="9">
        <f t="shared" si="0"/>
        <v>14558.232931726905</v>
      </c>
    </row>
    <row r="5" spans="1:13" ht="23" customHeight="1" x14ac:dyDescent="0.2">
      <c r="A5" s="41"/>
      <c r="B5" s="42"/>
      <c r="C5" s="22"/>
      <c r="D5" s="30">
        <v>0.249</v>
      </c>
      <c r="E5" s="2">
        <v>8</v>
      </c>
      <c r="F5" s="31">
        <v>0.57899999999999996</v>
      </c>
      <c r="H5" s="9">
        <f t="shared" si="0"/>
        <v>14533.132530120482</v>
      </c>
    </row>
    <row r="6" spans="1:13" ht="23" customHeight="1" x14ac:dyDescent="0.2">
      <c r="A6" s="41" t="s">
        <v>37</v>
      </c>
      <c r="B6" s="42" t="s">
        <v>39</v>
      </c>
      <c r="C6" s="22"/>
      <c r="D6" s="30">
        <v>0.246</v>
      </c>
      <c r="E6" s="2">
        <v>8</v>
      </c>
      <c r="F6" s="31">
        <v>0.24199999999999999</v>
      </c>
      <c r="H6" s="9">
        <f t="shared" si="0"/>
        <v>6148.3739837398371</v>
      </c>
      <c r="I6" s="14"/>
      <c r="J6" s="14">
        <f>AVERAGE(H6:H8)</f>
        <v>6148.3739837398361</v>
      </c>
      <c r="K6" s="14">
        <f>_xlfn.STDEV.S(H6:H8)</f>
        <v>127.03252032520322</v>
      </c>
      <c r="L6" s="14">
        <f>K6/SQRT(3)</f>
        <v>73.34225980559269</v>
      </c>
    </row>
    <row r="7" spans="1:13" ht="23" customHeight="1" x14ac:dyDescent="0.2">
      <c r="A7" s="41"/>
      <c r="B7" s="42"/>
      <c r="C7" s="22"/>
      <c r="D7" s="30">
        <v>0.246</v>
      </c>
      <c r="E7" s="2">
        <v>8</v>
      </c>
      <c r="F7" s="31">
        <v>0.23699999999999999</v>
      </c>
      <c r="H7" s="9">
        <f t="shared" si="0"/>
        <v>6021.3414634146338</v>
      </c>
    </row>
    <row r="8" spans="1:13" ht="23" customHeight="1" x14ac:dyDescent="0.2">
      <c r="A8" s="41"/>
      <c r="B8" s="42"/>
      <c r="C8" s="22"/>
      <c r="D8" s="30">
        <v>0.246</v>
      </c>
      <c r="E8" s="2">
        <v>8</v>
      </c>
      <c r="F8" s="31">
        <v>0.247</v>
      </c>
      <c r="H8" s="9">
        <f t="shared" si="0"/>
        <v>6275.4065040650403</v>
      </c>
    </row>
    <row r="9" spans="1:13" ht="23" customHeight="1" x14ac:dyDescent="0.2">
      <c r="A9" s="41" t="s">
        <v>40</v>
      </c>
      <c r="B9" s="42" t="s">
        <v>51</v>
      </c>
      <c r="C9" s="22"/>
      <c r="D9" s="30">
        <v>0.23899999999999999</v>
      </c>
      <c r="E9" s="2">
        <v>10</v>
      </c>
      <c r="F9" s="31">
        <v>0.45900000000000002</v>
      </c>
      <c r="H9" s="9">
        <f t="shared" si="0"/>
        <v>9602.5104602510473</v>
      </c>
      <c r="I9" s="14"/>
      <c r="J9" s="14">
        <f>AVERAGE(H9:H11)</f>
        <v>9818.6889818688996</v>
      </c>
      <c r="K9" s="14">
        <f>_xlfn.STDEV.S(H9:H11)</f>
        <v>273.03726569667765</v>
      </c>
      <c r="L9" s="14">
        <f>K9/SQRT(3)</f>
        <v>157.63813884877624</v>
      </c>
    </row>
    <row r="10" spans="1:13" ht="23" customHeight="1" x14ac:dyDescent="0.2">
      <c r="A10" s="41"/>
      <c r="B10" s="42"/>
      <c r="C10" s="22"/>
      <c r="D10" s="30">
        <v>0.23899999999999999</v>
      </c>
      <c r="E10" s="2">
        <v>10</v>
      </c>
      <c r="F10" s="31">
        <v>0.48399999999999999</v>
      </c>
      <c r="H10" s="9">
        <f t="shared" si="0"/>
        <v>10125.523012552299</v>
      </c>
    </row>
    <row r="11" spans="1:13" ht="23" customHeight="1" x14ac:dyDescent="0.2">
      <c r="A11" s="41"/>
      <c r="B11" s="42"/>
      <c r="C11" s="22"/>
      <c r="D11" s="30">
        <v>0.23899999999999999</v>
      </c>
      <c r="E11" s="2">
        <v>10</v>
      </c>
      <c r="F11" s="31">
        <v>0.46500000000000002</v>
      </c>
      <c r="H11" s="9">
        <f t="shared" si="0"/>
        <v>9728.0334728033467</v>
      </c>
    </row>
    <row r="12" spans="1:13" ht="23" customHeight="1" x14ac:dyDescent="0.2">
      <c r="A12" s="41" t="s">
        <v>41</v>
      </c>
      <c r="B12" s="42" t="s">
        <v>50</v>
      </c>
      <c r="C12" s="22"/>
      <c r="D12" s="30">
        <v>0.185</v>
      </c>
      <c r="E12" s="2">
        <v>10</v>
      </c>
      <c r="F12" s="31">
        <v>0.34499999999999997</v>
      </c>
      <c r="H12" s="9">
        <f t="shared" si="0"/>
        <v>9324.3243243243251</v>
      </c>
      <c r="I12" s="14"/>
      <c r="J12" s="14">
        <f>AVERAGE(H12:H14)</f>
        <v>9630.6306306306305</v>
      </c>
      <c r="K12" s="14">
        <f>_xlfn.STDEV.S(H12:H14)</f>
        <v>359.90962802591366</v>
      </c>
      <c r="L12" s="14">
        <f>K12/SQRT(3)</f>
        <v>207.79392062469935</v>
      </c>
      <c r="M12" s="14"/>
    </row>
    <row r="13" spans="1:13" ht="23" customHeight="1" x14ac:dyDescent="0.2">
      <c r="A13" s="41"/>
      <c r="B13" s="42"/>
      <c r="C13" s="22"/>
      <c r="D13" s="30">
        <v>0.185</v>
      </c>
      <c r="E13" s="2">
        <v>10</v>
      </c>
      <c r="F13" s="31">
        <v>0.371</v>
      </c>
      <c r="H13" s="9">
        <f t="shared" si="0"/>
        <v>10027.027027027028</v>
      </c>
      <c r="M13" s="14"/>
    </row>
    <row r="14" spans="1:13" ht="23" customHeight="1" x14ac:dyDescent="0.2">
      <c r="A14" s="41"/>
      <c r="B14" s="42"/>
      <c r="C14" s="22"/>
      <c r="D14" s="30">
        <v>0.185</v>
      </c>
      <c r="E14" s="2">
        <v>10</v>
      </c>
      <c r="F14" s="31">
        <v>0.35299999999999998</v>
      </c>
      <c r="H14" s="9">
        <f t="shared" si="0"/>
        <v>9540.54054054054</v>
      </c>
      <c r="M14" s="14"/>
    </row>
    <row r="15" spans="1:13" ht="23" customHeight="1" x14ac:dyDescent="0.2">
      <c r="A15" s="41" t="s">
        <v>42</v>
      </c>
      <c r="B15" s="42" t="s">
        <v>49</v>
      </c>
      <c r="C15" s="22"/>
      <c r="D15" s="30">
        <v>0.193</v>
      </c>
      <c r="E15" s="2">
        <v>10</v>
      </c>
      <c r="F15" s="31">
        <v>0.47199999999999998</v>
      </c>
      <c r="H15" s="9">
        <f t="shared" si="0"/>
        <v>12227.979274611398</v>
      </c>
      <c r="I15" s="14"/>
      <c r="J15" s="14">
        <f>AVERAGE(H15:H17)</f>
        <v>12150.259067357512</v>
      </c>
      <c r="K15" s="14">
        <f>_xlfn.STDEV.S(H15:H17)</f>
        <v>157.58452151031659</v>
      </c>
      <c r="L15" s="14">
        <f>K15/SQRT(3)</f>
        <v>90.981465914099658</v>
      </c>
    </row>
    <row r="16" spans="1:13" ht="23" customHeight="1" x14ac:dyDescent="0.2">
      <c r="A16" s="41"/>
      <c r="B16" s="42"/>
      <c r="C16" s="22"/>
      <c r="D16" s="30">
        <v>0.193</v>
      </c>
      <c r="E16" s="2">
        <v>10</v>
      </c>
      <c r="F16" s="31">
        <v>0.47299999999999998</v>
      </c>
      <c r="H16" s="9">
        <f t="shared" si="0"/>
        <v>12253.886010362694</v>
      </c>
    </row>
    <row r="17" spans="1:13" ht="23" customHeight="1" x14ac:dyDescent="0.2">
      <c r="A17" s="41"/>
      <c r="B17" s="42"/>
      <c r="C17" s="22"/>
      <c r="D17" s="30">
        <v>0.193</v>
      </c>
      <c r="E17" s="2">
        <v>10</v>
      </c>
      <c r="F17" s="31">
        <v>0.46200000000000002</v>
      </c>
      <c r="H17" s="9">
        <f t="shared" si="0"/>
        <v>11968.911917098445</v>
      </c>
      <c r="M17" s="1"/>
    </row>
    <row r="18" spans="1:13" ht="23" customHeight="1" x14ac:dyDescent="0.2">
      <c r="A18" s="41" t="s">
        <v>43</v>
      </c>
      <c r="B18" s="42" t="s">
        <v>46</v>
      </c>
      <c r="C18" s="22"/>
      <c r="D18" s="30">
        <v>0.17899999999999999</v>
      </c>
      <c r="E18" s="2">
        <v>10</v>
      </c>
      <c r="F18" s="31">
        <v>0.41</v>
      </c>
      <c r="H18" s="9">
        <f t="shared" si="0"/>
        <v>11452.513966480448</v>
      </c>
      <c r="I18" s="14"/>
      <c r="J18" s="14">
        <f>AVERAGE(H18:H20)</f>
        <v>11359.404096834265</v>
      </c>
      <c r="K18" s="14">
        <f>_xlfn.STDEV.S(H18:H20)</f>
        <v>98.09733475654356</v>
      </c>
      <c r="L18" s="14">
        <f>K18/SQRT(3)</f>
        <v>56.636522628475262</v>
      </c>
      <c r="M18" s="1"/>
    </row>
    <row r="19" spans="1:13" ht="23" customHeight="1" x14ac:dyDescent="0.2">
      <c r="A19" s="41"/>
      <c r="B19" s="42"/>
      <c r="C19" s="22"/>
      <c r="D19" s="30">
        <v>0.17899999999999999</v>
      </c>
      <c r="E19" s="2">
        <v>10</v>
      </c>
      <c r="F19" s="31">
        <v>0.40699999999999997</v>
      </c>
      <c r="H19" s="9">
        <f t="shared" si="0"/>
        <v>11368.715083798883</v>
      </c>
      <c r="M19" s="1"/>
    </row>
    <row r="20" spans="1:13" ht="23" customHeight="1" x14ac:dyDescent="0.2">
      <c r="A20" s="41"/>
      <c r="B20" s="42"/>
      <c r="C20" s="22"/>
      <c r="D20" s="30">
        <v>0.17899999999999999</v>
      </c>
      <c r="E20" s="2">
        <v>10</v>
      </c>
      <c r="F20" s="31">
        <v>0.40300000000000002</v>
      </c>
      <c r="H20" s="9">
        <f t="shared" si="0"/>
        <v>11256.983240223464</v>
      </c>
      <c r="M20" s="1"/>
    </row>
    <row r="21" spans="1:13" ht="23" customHeight="1" x14ac:dyDescent="0.2">
      <c r="A21" s="41" t="s">
        <v>44</v>
      </c>
      <c r="B21" s="42" t="s">
        <v>47</v>
      </c>
      <c r="C21" s="22"/>
      <c r="D21" s="30">
        <v>0.16500000000000001</v>
      </c>
      <c r="E21" s="2">
        <v>10</v>
      </c>
      <c r="F21" s="31">
        <v>0.67100000000000004</v>
      </c>
      <c r="H21" s="9">
        <f t="shared" si="0"/>
        <v>20333.333333333332</v>
      </c>
      <c r="I21" s="14"/>
      <c r="J21" s="14">
        <f>AVERAGE(H21:H23)</f>
        <v>20545.454545454544</v>
      </c>
      <c r="K21" s="14">
        <f>_xlfn.STDEV.S(H21:H23)</f>
        <v>341.49780816923021</v>
      </c>
      <c r="L21" s="14">
        <f>K21/SQRT(3)</f>
        <v>197.16385147417225</v>
      </c>
    </row>
    <row r="22" spans="1:13" ht="23" customHeight="1" x14ac:dyDescent="0.2">
      <c r="A22" s="41"/>
      <c r="B22" s="42"/>
      <c r="C22" s="22"/>
      <c r="D22" s="30">
        <v>0.16500000000000001</v>
      </c>
      <c r="E22" s="2">
        <v>10</v>
      </c>
      <c r="F22" s="31">
        <v>0.69099999999999995</v>
      </c>
      <c r="H22" s="9">
        <f t="shared" si="0"/>
        <v>20939.393939393936</v>
      </c>
    </row>
    <row r="23" spans="1:13" ht="23" customHeight="1" x14ac:dyDescent="0.2">
      <c r="A23" s="41"/>
      <c r="B23" s="42"/>
      <c r="C23" s="22"/>
      <c r="D23" s="30">
        <v>0.16500000000000001</v>
      </c>
      <c r="E23" s="2">
        <v>10</v>
      </c>
      <c r="F23" s="31">
        <v>0.67200000000000004</v>
      </c>
      <c r="H23" s="9">
        <f t="shared" si="0"/>
        <v>20363.636363636364</v>
      </c>
    </row>
    <row r="24" spans="1:13" ht="23" customHeight="1" x14ac:dyDescent="0.2">
      <c r="A24" s="41" t="s">
        <v>45</v>
      </c>
      <c r="B24" s="42" t="s">
        <v>48</v>
      </c>
      <c r="C24" s="22"/>
      <c r="D24" s="30">
        <v>0.224</v>
      </c>
      <c r="E24" s="2">
        <v>10</v>
      </c>
      <c r="F24" s="31">
        <v>0.41899999999999998</v>
      </c>
      <c r="H24" s="9">
        <f t="shared" si="0"/>
        <v>9352.6785714285688</v>
      </c>
      <c r="I24" s="14"/>
      <c r="J24" s="14">
        <f>AVERAGE(H24:H26)</f>
        <v>9605.6547619047615</v>
      </c>
      <c r="K24" s="14">
        <f>_xlfn.STDEV.S(H24:H26)</f>
        <v>297.24679100354541</v>
      </c>
      <c r="L24" s="14">
        <f>K24/SQRT(3)</f>
        <v>171.6155148016494</v>
      </c>
      <c r="M24" s="14"/>
    </row>
    <row r="25" spans="1:13" ht="23" customHeight="1" x14ac:dyDescent="0.2">
      <c r="A25" s="41"/>
      <c r="B25" s="42"/>
      <c r="C25" s="22"/>
      <c r="D25" s="30">
        <v>0.224</v>
      </c>
      <c r="E25" s="2">
        <v>10</v>
      </c>
      <c r="F25" s="31">
        <v>0.44500000000000001</v>
      </c>
      <c r="H25" s="9">
        <f t="shared" si="0"/>
        <v>9933.0357142857138</v>
      </c>
      <c r="M25" s="14"/>
    </row>
    <row r="26" spans="1:13" ht="23" customHeight="1" x14ac:dyDescent="0.2">
      <c r="A26" s="41"/>
      <c r="B26" s="42"/>
      <c r="C26" s="22"/>
      <c r="D26" s="31">
        <v>0.224</v>
      </c>
      <c r="E26" s="2">
        <v>10</v>
      </c>
      <c r="F26" s="31">
        <v>0.42699999999999999</v>
      </c>
      <c r="H26" s="9">
        <f t="shared" si="0"/>
        <v>9531.2499999999982</v>
      </c>
      <c r="M26" s="14"/>
    </row>
    <row r="28" spans="1:13" ht="23" customHeight="1" x14ac:dyDescent="0.2">
      <c r="A28" s="41" t="s">
        <v>52</v>
      </c>
      <c r="B28" s="42" t="s">
        <v>54</v>
      </c>
      <c r="C28" s="23"/>
      <c r="D28" s="30">
        <v>0.49099999999999999</v>
      </c>
      <c r="E28" s="2">
        <v>6</v>
      </c>
      <c r="F28" s="31">
        <v>0.69499999999999995</v>
      </c>
      <c r="H28" s="9">
        <f t="shared" ref="H28:H36" si="1">1000*((F28)/(E28*0.02*D28))</f>
        <v>11795.655125594025</v>
      </c>
      <c r="I28" s="14"/>
      <c r="J28" s="14">
        <f>AVERAGE(H28:H30)</f>
        <v>11778.682959945689</v>
      </c>
      <c r="K28" s="14">
        <f>_xlfn.STDEV.S(H28:H30)</f>
        <v>94.497019056856729</v>
      </c>
      <c r="L28" s="14">
        <f>K28/SQRT(3)</f>
        <v>54.557879390093433</v>
      </c>
    </row>
    <row r="29" spans="1:13" ht="23" customHeight="1" x14ac:dyDescent="0.2">
      <c r="A29" s="41"/>
      <c r="B29" s="42"/>
      <c r="C29" s="23"/>
      <c r="D29" s="30">
        <v>0.49099999999999999</v>
      </c>
      <c r="E29" s="2">
        <v>6</v>
      </c>
      <c r="F29" s="31">
        <v>0.68799999999999994</v>
      </c>
      <c r="H29" s="9">
        <f t="shared" si="1"/>
        <v>11676.849966055668</v>
      </c>
    </row>
    <row r="30" spans="1:13" ht="23" customHeight="1" x14ac:dyDescent="0.2">
      <c r="A30" s="41"/>
      <c r="B30" s="42"/>
      <c r="C30" s="23"/>
      <c r="D30" s="30">
        <v>0.49099999999999999</v>
      </c>
      <c r="E30" s="2">
        <v>6</v>
      </c>
      <c r="F30" s="31">
        <v>0.69899999999999995</v>
      </c>
      <c r="H30" s="9">
        <f t="shared" si="1"/>
        <v>11863.543788187371</v>
      </c>
    </row>
    <row r="31" spans="1:13" ht="23" customHeight="1" x14ac:dyDescent="0.2">
      <c r="A31" s="41" t="s">
        <v>53</v>
      </c>
      <c r="B31" s="42" t="s">
        <v>55</v>
      </c>
      <c r="C31" s="23"/>
      <c r="D31" s="30">
        <v>0.41599999999999998</v>
      </c>
      <c r="E31" s="2">
        <v>6</v>
      </c>
      <c r="F31" s="31">
        <v>1.159</v>
      </c>
      <c r="H31" s="9">
        <f t="shared" si="1"/>
        <v>23217.147435897437</v>
      </c>
      <c r="I31" s="14"/>
      <c r="J31" s="14">
        <f>AVERAGE(H31:H33)</f>
        <v>23384.081196581199</v>
      </c>
      <c r="K31" s="14">
        <f>_xlfn.STDEV.S(H31:H33)</f>
        <v>144.91542744531594</v>
      </c>
      <c r="L31" s="14">
        <f>K31/SQRT(3)</f>
        <v>83.666961045282846</v>
      </c>
      <c r="M31" s="14"/>
    </row>
    <row r="32" spans="1:13" ht="23" customHeight="1" x14ac:dyDescent="0.2">
      <c r="A32" s="41"/>
      <c r="B32" s="42"/>
      <c r="C32" s="23"/>
      <c r="D32" s="30">
        <v>0.41599999999999998</v>
      </c>
      <c r="E32" s="2">
        <v>6</v>
      </c>
      <c r="F32" s="31">
        <v>1.171</v>
      </c>
      <c r="H32" s="9">
        <f t="shared" si="1"/>
        <v>23457.532051282051</v>
      </c>
      <c r="M32" s="14"/>
    </row>
    <row r="33" spans="1:13" ht="23" customHeight="1" x14ac:dyDescent="0.2">
      <c r="A33" s="41"/>
      <c r="B33" s="42"/>
      <c r="C33" s="23"/>
      <c r="D33" s="31">
        <v>0.41599999999999998</v>
      </c>
      <c r="E33" s="2">
        <v>6</v>
      </c>
      <c r="F33" s="31">
        <v>1.1719999999999999</v>
      </c>
      <c r="H33" s="9">
        <f t="shared" si="1"/>
        <v>23477.564102564102</v>
      </c>
      <c r="M33" s="14"/>
    </row>
    <row r="34" spans="1:13" ht="23" customHeight="1" x14ac:dyDescent="0.2">
      <c r="A34" s="41" t="s">
        <v>56</v>
      </c>
      <c r="B34" s="42" t="s">
        <v>57</v>
      </c>
      <c r="C34" s="24"/>
      <c r="D34" s="30">
        <v>0.38300000000000001</v>
      </c>
      <c r="E34" s="26">
        <v>18</v>
      </c>
      <c r="F34" s="31">
        <v>0.315</v>
      </c>
      <c r="H34" s="9">
        <f t="shared" si="1"/>
        <v>2284.5953002610963</v>
      </c>
      <c r="I34" s="14"/>
      <c r="J34" s="14">
        <f>AVERAGE(H34:H36)</f>
        <v>2342.6167682042355</v>
      </c>
      <c r="K34" s="14">
        <f>_xlfn.STDEV.S(H34:H36)</f>
        <v>50.768784450246784</v>
      </c>
      <c r="L34" s="14">
        <f>K34/SQRT(3)</f>
        <v>29.311371368780069</v>
      </c>
      <c r="M34" s="14"/>
    </row>
    <row r="35" spans="1:13" ht="23" customHeight="1" x14ac:dyDescent="0.2">
      <c r="A35" s="41"/>
      <c r="B35" s="42"/>
      <c r="C35" s="24"/>
      <c r="D35" s="30">
        <v>0.38300000000000001</v>
      </c>
      <c r="E35" s="26">
        <v>18</v>
      </c>
      <c r="F35" s="31">
        <v>0.32800000000000001</v>
      </c>
      <c r="H35" s="9">
        <f t="shared" si="1"/>
        <v>2378.8801856686973</v>
      </c>
      <c r="M35" s="14"/>
    </row>
    <row r="36" spans="1:13" ht="23" customHeight="1" x14ac:dyDescent="0.2">
      <c r="A36" s="41"/>
      <c r="B36" s="42"/>
      <c r="C36" s="24"/>
      <c r="D36" s="31">
        <v>0.38300000000000001</v>
      </c>
      <c r="E36" s="26">
        <v>18</v>
      </c>
      <c r="F36" s="31">
        <v>0.32600000000000001</v>
      </c>
      <c r="H36" s="9">
        <f t="shared" si="1"/>
        <v>2364.374818682913</v>
      </c>
      <c r="M36" s="14"/>
    </row>
    <row r="38" spans="1:13" ht="23" customHeight="1" x14ac:dyDescent="0.2">
      <c r="A38" s="41" t="s">
        <v>58</v>
      </c>
      <c r="B38" s="43" t="s">
        <v>63</v>
      </c>
      <c r="C38" s="25"/>
      <c r="D38" s="30">
        <v>0.34300000000000003</v>
      </c>
      <c r="E38" s="2">
        <v>7</v>
      </c>
      <c r="F38" s="31">
        <v>0.56499999999999995</v>
      </c>
      <c r="H38" s="9">
        <f t="shared" ref="H38:H49" si="2">1000*((F38)/(E38*0.02*D38))</f>
        <v>11765.930862140773</v>
      </c>
      <c r="I38" s="14"/>
      <c r="J38" s="14">
        <f>AVERAGE(H38:H40)</f>
        <v>11252.256004442592</v>
      </c>
      <c r="K38" s="14">
        <f>_xlfn.STDEV.S(H38:H40)</f>
        <v>520.75522236598749</v>
      </c>
      <c r="L38" s="14">
        <f>K38/SQRT(3)</f>
        <v>300.65816781490634</v>
      </c>
    </row>
    <row r="39" spans="1:13" ht="23" customHeight="1" x14ac:dyDescent="0.2">
      <c r="A39" s="41"/>
      <c r="B39" s="42"/>
      <c r="C39" s="25"/>
      <c r="D39" s="30">
        <v>0.34300000000000003</v>
      </c>
      <c r="E39" s="2">
        <v>7</v>
      </c>
      <c r="F39" s="31">
        <v>0.51500000000000001</v>
      </c>
      <c r="H39" s="9">
        <f t="shared" si="2"/>
        <v>10724.698042482298</v>
      </c>
    </row>
    <row r="40" spans="1:13" ht="23" customHeight="1" x14ac:dyDescent="0.2">
      <c r="A40" s="41"/>
      <c r="B40" s="42"/>
      <c r="C40" s="25"/>
      <c r="D40" s="30">
        <v>0.34300000000000003</v>
      </c>
      <c r="E40" s="2">
        <v>7</v>
      </c>
      <c r="F40" s="31">
        <v>0.54100000000000004</v>
      </c>
      <c r="H40" s="9">
        <f t="shared" si="2"/>
        <v>11266.139108704705</v>
      </c>
      <c r="M40" s="1"/>
    </row>
    <row r="41" spans="1:13" ht="23" customHeight="1" x14ac:dyDescent="0.2">
      <c r="A41" s="41" t="s">
        <v>59</v>
      </c>
      <c r="B41" s="43" t="s">
        <v>62</v>
      </c>
      <c r="C41" s="25"/>
      <c r="D41" s="30">
        <v>0.121</v>
      </c>
      <c r="E41" s="2">
        <v>12</v>
      </c>
      <c r="F41" s="31">
        <v>0.31900000000000001</v>
      </c>
      <c r="H41" s="9">
        <f t="shared" si="2"/>
        <v>10984.848484848486</v>
      </c>
      <c r="I41" s="14"/>
      <c r="J41" s="14">
        <f>AVERAGE(H41:H43)</f>
        <v>10961.891643709825</v>
      </c>
      <c r="K41" s="14">
        <f>_xlfn.STDEV.S(H41:H43)</f>
        <v>207.56590128587314</v>
      </c>
      <c r="L41" s="14">
        <f>K41/SQRT(3)</f>
        <v>119.83822898198615</v>
      </c>
      <c r="M41" s="1"/>
    </row>
    <row r="42" spans="1:13" ht="23" customHeight="1" x14ac:dyDescent="0.2">
      <c r="A42" s="41"/>
      <c r="B42" s="42"/>
      <c r="C42" s="25"/>
      <c r="D42" s="30">
        <v>0.121</v>
      </c>
      <c r="E42" s="2">
        <v>12</v>
      </c>
      <c r="F42" s="31">
        <v>0.312</v>
      </c>
      <c r="H42" s="9">
        <f t="shared" si="2"/>
        <v>10743.801652892562</v>
      </c>
      <c r="M42" s="1"/>
    </row>
    <row r="43" spans="1:13" ht="23" customHeight="1" x14ac:dyDescent="0.2">
      <c r="A43" s="41"/>
      <c r="B43" s="42"/>
      <c r="C43" s="25"/>
      <c r="D43" s="30">
        <v>0.121</v>
      </c>
      <c r="E43" s="2">
        <v>12</v>
      </c>
      <c r="F43" s="31">
        <v>0.32400000000000001</v>
      </c>
      <c r="H43" s="9">
        <f t="shared" si="2"/>
        <v>11157.024793388433</v>
      </c>
      <c r="M43" s="1"/>
    </row>
    <row r="44" spans="1:13" ht="23" customHeight="1" x14ac:dyDescent="0.2">
      <c r="A44" s="41" t="s">
        <v>60</v>
      </c>
      <c r="B44" s="43" t="s">
        <v>64</v>
      </c>
      <c r="C44" s="25"/>
      <c r="D44" s="30">
        <v>6.4000000000000001E-2</v>
      </c>
      <c r="E44" s="2">
        <v>12</v>
      </c>
      <c r="F44" s="31">
        <v>0.156</v>
      </c>
      <c r="H44" s="9">
        <f t="shared" si="2"/>
        <v>10156.25</v>
      </c>
      <c r="I44" s="14"/>
      <c r="J44" s="14">
        <f>AVERAGE(H44:H46)</f>
        <v>9917.5347222222208</v>
      </c>
      <c r="K44" s="14">
        <f>_xlfn.STDEV.S(H44:H46)</f>
        <v>413.46698965402919</v>
      </c>
      <c r="L44" s="14">
        <f>K44/SQRT(3)</f>
        <v>238.71527777777797</v>
      </c>
    </row>
    <row r="45" spans="1:13" ht="23" customHeight="1" x14ac:dyDescent="0.2">
      <c r="A45" s="41"/>
      <c r="B45" s="42"/>
      <c r="C45" s="25"/>
      <c r="D45" s="30">
        <v>6.4000000000000001E-2</v>
      </c>
      <c r="E45" s="2">
        <v>12</v>
      </c>
      <c r="F45" s="31">
        <v>0.156</v>
      </c>
      <c r="H45" s="9">
        <f t="shared" si="2"/>
        <v>10156.25</v>
      </c>
    </row>
    <row r="46" spans="1:13" ht="23" customHeight="1" x14ac:dyDescent="0.2">
      <c r="A46" s="41"/>
      <c r="B46" s="42"/>
      <c r="C46" s="25"/>
      <c r="D46" s="30">
        <v>6.4000000000000001E-2</v>
      </c>
      <c r="E46" s="2">
        <v>12</v>
      </c>
      <c r="F46" s="31">
        <v>0.14499999999999999</v>
      </c>
      <c r="H46" s="9">
        <f t="shared" si="2"/>
        <v>9440.1041666666661</v>
      </c>
    </row>
    <row r="47" spans="1:13" ht="23" customHeight="1" x14ac:dyDescent="0.2">
      <c r="A47" s="41" t="s">
        <v>61</v>
      </c>
      <c r="B47" s="43" t="s">
        <v>65</v>
      </c>
      <c r="C47" s="25"/>
      <c r="D47" s="30">
        <v>0.158</v>
      </c>
      <c r="E47" s="2">
        <v>12</v>
      </c>
      <c r="F47" s="31">
        <v>0.45300000000000001</v>
      </c>
      <c r="H47" s="9">
        <f t="shared" si="2"/>
        <v>11946.202531645569</v>
      </c>
      <c r="I47" s="14"/>
      <c r="J47" s="14">
        <f>AVERAGE(H47:H49)</f>
        <v>11875.87904360056</v>
      </c>
      <c r="K47" s="14">
        <f>_xlfn.STDEV.S(H47:H49)</f>
        <v>121.8038542594151</v>
      </c>
      <c r="L47" s="14">
        <f>K47/SQRT(3)</f>
        <v>70.323488045007252</v>
      </c>
      <c r="M47" s="14"/>
    </row>
    <row r="48" spans="1:13" ht="23" customHeight="1" x14ac:dyDescent="0.2">
      <c r="A48" s="41"/>
      <c r="B48" s="42"/>
      <c r="C48" s="25"/>
      <c r="D48" s="30">
        <v>0.158</v>
      </c>
      <c r="E48" s="2">
        <v>12</v>
      </c>
      <c r="F48" s="31">
        <v>0.45300000000000001</v>
      </c>
      <c r="H48" s="9">
        <f t="shared" si="2"/>
        <v>11946.202531645569</v>
      </c>
      <c r="M48" s="14"/>
    </row>
    <row r="49" spans="1:13" ht="23" customHeight="1" x14ac:dyDescent="0.2">
      <c r="A49" s="41"/>
      <c r="B49" s="42"/>
      <c r="C49" s="25"/>
      <c r="D49" s="31">
        <v>0.158</v>
      </c>
      <c r="E49" s="2">
        <v>12</v>
      </c>
      <c r="F49" s="31">
        <v>0.44500000000000001</v>
      </c>
      <c r="H49" s="9">
        <f t="shared" si="2"/>
        <v>11735.232067510547</v>
      </c>
      <c r="M49" s="14"/>
    </row>
    <row r="51" spans="1:13" ht="23" customHeight="1" x14ac:dyDescent="0.2">
      <c r="A51" s="41" t="s">
        <v>66</v>
      </c>
      <c r="B51" s="43" t="s">
        <v>69</v>
      </c>
      <c r="C51" s="27"/>
      <c r="D51" s="30">
        <v>0.55400000000000005</v>
      </c>
      <c r="E51" s="2">
        <v>5</v>
      </c>
      <c r="F51" s="31">
        <v>0.622</v>
      </c>
      <c r="H51" s="9">
        <f t="shared" ref="H51:H59" si="3">1000*((F51)/(E51*0.02*D51))</f>
        <v>11227.436823104692</v>
      </c>
      <c r="I51" s="14"/>
      <c r="J51" s="14">
        <f>AVERAGE(H51:H53)</f>
        <v>12334.536702767748</v>
      </c>
      <c r="K51" s="14">
        <f>_xlfn.STDEV.S(H51:H53)</f>
        <v>969.59023241798707</v>
      </c>
      <c r="L51" s="14">
        <f>K51/SQRT(3)</f>
        <v>559.79318169015664</v>
      </c>
      <c r="M51" s="1"/>
    </row>
    <row r="52" spans="1:13" ht="23" customHeight="1" x14ac:dyDescent="0.2">
      <c r="A52" s="41"/>
      <c r="B52" s="42"/>
      <c r="C52" s="27"/>
      <c r="D52" s="30">
        <v>0.55400000000000005</v>
      </c>
      <c r="E52" s="2">
        <v>5</v>
      </c>
      <c r="F52" s="31">
        <v>0.70599999999999996</v>
      </c>
      <c r="H52" s="9">
        <f t="shared" si="3"/>
        <v>12743.682310469312</v>
      </c>
      <c r="M52" s="1"/>
    </row>
    <row r="53" spans="1:13" ht="23" customHeight="1" x14ac:dyDescent="0.2">
      <c r="A53" s="41"/>
      <c r="B53" s="42"/>
      <c r="C53" s="27"/>
      <c r="D53" s="30">
        <v>0.55400000000000005</v>
      </c>
      <c r="E53" s="2">
        <v>5</v>
      </c>
      <c r="F53" s="31">
        <v>0.72199999999999998</v>
      </c>
      <c r="H53" s="9">
        <f t="shared" si="3"/>
        <v>13032.49097472924</v>
      </c>
      <c r="M53" s="1"/>
    </row>
    <row r="54" spans="1:13" ht="23" customHeight="1" x14ac:dyDescent="0.2">
      <c r="A54" s="41" t="s">
        <v>67</v>
      </c>
      <c r="B54" s="43" t="s">
        <v>70</v>
      </c>
      <c r="C54" s="27"/>
      <c r="D54" s="30">
        <v>0.43099999999999999</v>
      </c>
      <c r="E54" s="2">
        <v>5</v>
      </c>
      <c r="F54" s="31">
        <v>0.52900000000000003</v>
      </c>
      <c r="H54" s="9">
        <f t="shared" si="3"/>
        <v>12273.781902552206</v>
      </c>
      <c r="I54" s="14"/>
      <c r="J54" s="14">
        <f>AVERAGE(H54:H56)</f>
        <v>12312.451662799693</v>
      </c>
      <c r="K54" s="14">
        <f>_xlfn.STDEV.S(H54:H56)</f>
        <v>177.20710343990112</v>
      </c>
      <c r="L54" s="14">
        <f>K54/SQRT(3)</f>
        <v>102.31056887334077</v>
      </c>
    </row>
    <row r="55" spans="1:13" ht="23" customHeight="1" x14ac:dyDescent="0.2">
      <c r="A55" s="41"/>
      <c r="B55" s="42"/>
      <c r="C55" s="27"/>
      <c r="D55" s="30">
        <v>0.43099999999999999</v>
      </c>
      <c r="E55" s="2">
        <v>5</v>
      </c>
      <c r="F55" s="31">
        <v>0.53900000000000003</v>
      </c>
      <c r="H55" s="9">
        <f t="shared" si="3"/>
        <v>12505.800464037124</v>
      </c>
    </row>
    <row r="56" spans="1:13" ht="23" customHeight="1" x14ac:dyDescent="0.2">
      <c r="A56" s="41"/>
      <c r="B56" s="42"/>
      <c r="C56" s="27"/>
      <c r="D56" s="30">
        <v>0.43099999999999999</v>
      </c>
      <c r="E56" s="2">
        <v>5</v>
      </c>
      <c r="F56" s="31">
        <v>0.52400000000000002</v>
      </c>
      <c r="H56" s="9">
        <f t="shared" si="3"/>
        <v>12157.772621809745</v>
      </c>
    </row>
    <row r="57" spans="1:13" ht="23" customHeight="1" x14ac:dyDescent="0.2">
      <c r="A57" s="41" t="s">
        <v>68</v>
      </c>
      <c r="B57" s="43" t="s">
        <v>71</v>
      </c>
      <c r="C57" s="27"/>
      <c r="D57" s="30">
        <v>0.16300000000000001</v>
      </c>
      <c r="E57" s="2">
        <v>17</v>
      </c>
      <c r="F57" s="31">
        <v>0.30299999999999999</v>
      </c>
      <c r="H57" s="9">
        <f t="shared" si="3"/>
        <v>5467.3403103572718</v>
      </c>
      <c r="I57" s="14"/>
      <c r="J57" s="14">
        <f>AVERAGE(H57:H59)</f>
        <v>5539.5164200649569</v>
      </c>
      <c r="K57" s="14">
        <f>_xlfn.STDEV.S(H57:H59)</f>
        <v>295.39345982939159</v>
      </c>
      <c r="L57" s="14">
        <f>K57/SQRT(3)</f>
        <v>170.54549354935415</v>
      </c>
      <c r="M57" s="14"/>
    </row>
    <row r="58" spans="1:13" ht="23" customHeight="1" x14ac:dyDescent="0.2">
      <c r="A58" s="41"/>
      <c r="B58" s="42"/>
      <c r="C58" s="27"/>
      <c r="D58" s="30">
        <v>0.16300000000000001</v>
      </c>
      <c r="E58" s="2">
        <v>17</v>
      </c>
      <c r="F58" s="31">
        <v>0.32500000000000001</v>
      </c>
      <c r="H58" s="9">
        <f t="shared" si="3"/>
        <v>5864.3089137495481</v>
      </c>
      <c r="M58" s="14"/>
    </row>
    <row r="59" spans="1:13" ht="23" customHeight="1" x14ac:dyDescent="0.2">
      <c r="A59" s="41"/>
      <c r="B59" s="42"/>
      <c r="C59" s="27"/>
      <c r="D59" s="31">
        <v>0.16300000000000001</v>
      </c>
      <c r="E59" s="2">
        <v>17</v>
      </c>
      <c r="F59" s="31">
        <v>0.29299999999999998</v>
      </c>
      <c r="H59" s="9">
        <f t="shared" si="3"/>
        <v>5286.9000360880545</v>
      </c>
      <c r="M59" s="14"/>
    </row>
    <row r="61" spans="1:13" ht="23" customHeight="1" x14ac:dyDescent="0.2">
      <c r="A61" s="41" t="s">
        <v>68</v>
      </c>
      <c r="B61" s="42" t="s">
        <v>71</v>
      </c>
      <c r="C61" s="28"/>
      <c r="D61" s="30">
        <v>0.27</v>
      </c>
      <c r="E61" s="2">
        <v>12</v>
      </c>
      <c r="F61" s="31">
        <v>0.46400000000000002</v>
      </c>
      <c r="H61" s="9">
        <f t="shared" ref="H61:H69" si="4">1000*((F61)/(E61*0.02*D61))</f>
        <v>7160.4938271604942</v>
      </c>
      <c r="I61" s="14"/>
      <c r="J61" s="14">
        <f>AVERAGE(H61:H63)</f>
        <v>7098.7654320987667</v>
      </c>
      <c r="K61" s="14">
        <f>_xlfn.STDEV.S(H61:H63)</f>
        <v>343.68915819938411</v>
      </c>
      <c r="L61" s="14">
        <f>K61/SQRT(3)</f>
        <v>198.4290280039703</v>
      </c>
      <c r="M61" s="1"/>
    </row>
    <row r="62" spans="1:13" ht="23" customHeight="1" x14ac:dyDescent="0.2">
      <c r="A62" s="41"/>
      <c r="B62" s="42"/>
      <c r="C62" s="28"/>
      <c r="D62" s="30">
        <v>0.27</v>
      </c>
      <c r="E62" s="2">
        <v>12</v>
      </c>
      <c r="F62" s="31">
        <v>0.436</v>
      </c>
      <c r="H62" s="9">
        <f t="shared" si="4"/>
        <v>6728.3950617283954</v>
      </c>
      <c r="M62" s="1"/>
    </row>
    <row r="63" spans="1:13" ht="23" customHeight="1" x14ac:dyDescent="0.2">
      <c r="A63" s="41"/>
      <c r="B63" s="42"/>
      <c r="C63" s="28"/>
      <c r="D63" s="30">
        <v>0.27</v>
      </c>
      <c r="E63" s="2">
        <v>12</v>
      </c>
      <c r="F63" s="31">
        <v>0.48</v>
      </c>
      <c r="H63" s="9">
        <f t="shared" si="4"/>
        <v>7407.4074074074078</v>
      </c>
      <c r="M63" s="1"/>
    </row>
    <row r="64" spans="1:13" ht="23" customHeight="1" x14ac:dyDescent="0.2">
      <c r="A64" s="41" t="s">
        <v>36</v>
      </c>
      <c r="B64" s="42" t="s">
        <v>38</v>
      </c>
      <c r="C64" s="28"/>
      <c r="D64" s="30">
        <v>0.3</v>
      </c>
      <c r="E64" s="2">
        <v>8</v>
      </c>
      <c r="F64" s="31">
        <v>0.57299999999999995</v>
      </c>
      <c r="H64" s="9">
        <f t="shared" si="4"/>
        <v>11937.499999999998</v>
      </c>
      <c r="I64" s="14"/>
      <c r="J64" s="14">
        <f>AVERAGE(H64:H66)</f>
        <v>12256.944444444443</v>
      </c>
      <c r="K64" s="14">
        <f>_xlfn.STDEV.S(H64:H66)</f>
        <v>387.14888513239964</v>
      </c>
      <c r="L64" s="14">
        <f>K64/SQRT(3)</f>
        <v>223.52051304765445</v>
      </c>
    </row>
    <row r="65" spans="1:13" ht="23" customHeight="1" x14ac:dyDescent="0.2">
      <c r="A65" s="41"/>
      <c r="B65" s="42"/>
      <c r="C65" s="28"/>
      <c r="D65" s="30">
        <v>0.3</v>
      </c>
      <c r="E65" s="2">
        <v>8</v>
      </c>
      <c r="F65" s="31">
        <v>0.58299999999999996</v>
      </c>
      <c r="H65" s="9">
        <f t="shared" si="4"/>
        <v>12145.833333333332</v>
      </c>
    </row>
    <row r="66" spans="1:13" ht="23" customHeight="1" x14ac:dyDescent="0.2">
      <c r="A66" s="41"/>
      <c r="B66" s="42"/>
      <c r="C66" s="28"/>
      <c r="D66" s="30">
        <v>0.3</v>
      </c>
      <c r="E66" s="2">
        <v>8</v>
      </c>
      <c r="F66" s="31">
        <v>0.60899999999999999</v>
      </c>
      <c r="H66" s="9">
        <f t="shared" si="4"/>
        <v>12687.5</v>
      </c>
    </row>
    <row r="67" spans="1:13" ht="23" customHeight="1" x14ac:dyDescent="0.2">
      <c r="A67" s="41" t="s">
        <v>72</v>
      </c>
      <c r="B67" s="42" t="s">
        <v>35</v>
      </c>
      <c r="C67" s="28"/>
      <c r="D67" s="30">
        <v>0.156</v>
      </c>
      <c r="E67" s="2">
        <v>85</v>
      </c>
      <c r="F67" s="31">
        <v>0.06</v>
      </c>
      <c r="H67" s="9">
        <f t="shared" si="4"/>
        <v>226.24434389140271</v>
      </c>
      <c r="I67" s="14"/>
      <c r="J67" s="14">
        <f>AVERAGE(H67:H69)</f>
        <v>226.24434389140274</v>
      </c>
      <c r="K67" s="14">
        <f>_xlfn.STDEV.S(H67:H69)</f>
        <v>3.4809342861069267E-14</v>
      </c>
      <c r="L67" s="14">
        <f>K67/SQRT(3)</f>
        <v>2.0097183471152319E-14</v>
      </c>
      <c r="M67" s="14"/>
    </row>
    <row r="68" spans="1:13" ht="23" customHeight="1" x14ac:dyDescent="0.2">
      <c r="A68" s="41"/>
      <c r="B68" s="42"/>
      <c r="C68" s="28"/>
      <c r="D68" s="30">
        <v>0.156</v>
      </c>
      <c r="E68" s="2">
        <v>85</v>
      </c>
      <c r="F68" s="31">
        <v>0.06</v>
      </c>
      <c r="H68" s="9">
        <f t="shared" si="4"/>
        <v>226.24434389140271</v>
      </c>
      <c r="M68" s="14"/>
    </row>
    <row r="69" spans="1:13" ht="23" customHeight="1" x14ac:dyDescent="0.2">
      <c r="A69" s="41"/>
      <c r="B69" s="42"/>
      <c r="C69" s="28"/>
      <c r="D69" s="31">
        <v>0.156</v>
      </c>
      <c r="E69" s="2">
        <v>85</v>
      </c>
      <c r="F69" s="31">
        <v>0.06</v>
      </c>
      <c r="H69" s="9">
        <f t="shared" si="4"/>
        <v>226.24434389140271</v>
      </c>
      <c r="M69" s="14"/>
    </row>
    <row r="71" spans="1:13" ht="23" customHeight="1" x14ac:dyDescent="0.2">
      <c r="A71" s="41" t="s">
        <v>59</v>
      </c>
      <c r="B71" s="42" t="s">
        <v>62</v>
      </c>
      <c r="C71" s="29"/>
      <c r="D71" s="30">
        <v>0.59799999999999998</v>
      </c>
      <c r="E71" s="2">
        <v>5</v>
      </c>
      <c r="F71" s="31">
        <v>0.63100000000000001</v>
      </c>
      <c r="H71" s="9">
        <f t="shared" ref="H71:H82" si="5">1000*((F71)/(E71*0.02*D71))</f>
        <v>10551.839464882944</v>
      </c>
      <c r="I71" s="14"/>
      <c r="J71" s="14">
        <f>AVERAGE(H71:H73)</f>
        <v>10484.949832775921</v>
      </c>
      <c r="K71" s="14">
        <f>_xlfn.STDEV.S(H71:H73)</f>
        <v>355.91633200322411</v>
      </c>
      <c r="L71" s="14">
        <f>K71/SQRT(3)</f>
        <v>205.48839009104566</v>
      </c>
      <c r="M71" s="1"/>
    </row>
    <row r="72" spans="1:13" ht="23" customHeight="1" x14ac:dyDescent="0.2">
      <c r="A72" s="41"/>
      <c r="B72" s="42"/>
      <c r="C72" s="29"/>
      <c r="D72" s="30">
        <v>0.59799999999999998</v>
      </c>
      <c r="E72" s="2">
        <v>5</v>
      </c>
      <c r="F72" s="31">
        <v>0.60399999999999998</v>
      </c>
      <c r="H72" s="9">
        <f t="shared" si="5"/>
        <v>10100.334448160535</v>
      </c>
      <c r="M72" s="1"/>
    </row>
    <row r="73" spans="1:13" ht="23" customHeight="1" x14ac:dyDescent="0.2">
      <c r="A73" s="41"/>
      <c r="B73" s="42"/>
      <c r="C73" s="29"/>
      <c r="D73" s="30">
        <v>0.59799999999999998</v>
      </c>
      <c r="E73" s="2">
        <v>5</v>
      </c>
      <c r="F73" s="31">
        <v>0.64600000000000002</v>
      </c>
      <c r="H73" s="9">
        <f t="shared" si="5"/>
        <v>10802.675585284282</v>
      </c>
      <c r="M73" s="1"/>
    </row>
    <row r="74" spans="1:13" ht="23" customHeight="1" x14ac:dyDescent="0.2">
      <c r="A74" s="41" t="s">
        <v>68</v>
      </c>
      <c r="B74" s="42" t="s">
        <v>71</v>
      </c>
      <c r="C74" s="29"/>
      <c r="D74" s="30">
        <v>0.50600000000000001</v>
      </c>
      <c r="E74" s="2">
        <v>9</v>
      </c>
      <c r="F74" s="31">
        <v>0.53100000000000003</v>
      </c>
      <c r="H74" s="9">
        <f t="shared" si="5"/>
        <v>5830.0395256917</v>
      </c>
      <c r="I74" s="14"/>
      <c r="J74" s="14">
        <f>AVERAGE(H74:H76)</f>
        <v>5914.2146098667845</v>
      </c>
      <c r="K74" s="14">
        <f>_xlfn.STDEV.S(H74:H76)</f>
        <v>109.97642513041116</v>
      </c>
      <c r="L74" s="14">
        <f>K74/SQRT(3)</f>
        <v>63.494918653555608</v>
      </c>
    </row>
    <row r="75" spans="1:13" ht="23" customHeight="1" x14ac:dyDescent="0.2">
      <c r="A75" s="41"/>
      <c r="B75" s="42"/>
      <c r="C75" s="29"/>
      <c r="D75" s="30">
        <v>0.50600000000000001</v>
      </c>
      <c r="E75" s="2">
        <v>9</v>
      </c>
      <c r="F75" s="31">
        <v>0.53500000000000003</v>
      </c>
      <c r="H75" s="9">
        <f t="shared" si="5"/>
        <v>5873.9569609134833</v>
      </c>
    </row>
    <row r="76" spans="1:13" ht="23" customHeight="1" x14ac:dyDescent="0.2">
      <c r="A76" s="41"/>
      <c r="B76" s="42"/>
      <c r="C76" s="29"/>
      <c r="D76" s="30">
        <v>0.50600000000000001</v>
      </c>
      <c r="E76" s="2">
        <v>9</v>
      </c>
      <c r="F76" s="31">
        <v>0.55000000000000004</v>
      </c>
      <c r="H76" s="9">
        <f t="shared" si="5"/>
        <v>6038.6473429951702</v>
      </c>
    </row>
    <row r="77" spans="1:13" ht="23" customHeight="1" x14ac:dyDescent="0.2">
      <c r="A77" s="41" t="s">
        <v>53</v>
      </c>
      <c r="B77" s="42" t="s">
        <v>55</v>
      </c>
      <c r="C77" s="29"/>
      <c r="D77" s="30">
        <v>0.54100000000000004</v>
      </c>
      <c r="E77" s="2">
        <v>3</v>
      </c>
      <c r="F77" s="31">
        <v>0.77300000000000002</v>
      </c>
      <c r="H77" s="9">
        <f t="shared" si="5"/>
        <v>23813.924830560685</v>
      </c>
      <c r="I77" s="14"/>
      <c r="J77" s="14">
        <f>AVERAGE(H77:H79)</f>
        <v>26340.110905730126</v>
      </c>
      <c r="K77" s="14">
        <f>_xlfn.STDEV.S(H77:H79)</f>
        <v>2201.579706802574</v>
      </c>
      <c r="L77" s="14">
        <f>K77/SQRT(3)</f>
        <v>1271.0826363648835</v>
      </c>
      <c r="M77" s="14"/>
    </row>
    <row r="78" spans="1:13" ht="23" customHeight="1" x14ac:dyDescent="0.2">
      <c r="A78" s="41"/>
      <c r="B78" s="42"/>
      <c r="C78" s="29"/>
      <c r="D78" s="30">
        <v>0.54100000000000004</v>
      </c>
      <c r="E78" s="2">
        <v>3</v>
      </c>
      <c r="F78" s="31">
        <v>0.88800000000000001</v>
      </c>
      <c r="H78" s="9">
        <f t="shared" si="5"/>
        <v>27356.746765249536</v>
      </c>
      <c r="M78" s="14"/>
    </row>
    <row r="79" spans="1:13" ht="23" customHeight="1" x14ac:dyDescent="0.2">
      <c r="A79" s="41"/>
      <c r="B79" s="42"/>
      <c r="C79" s="29"/>
      <c r="D79" s="30">
        <v>0.54100000000000004</v>
      </c>
      <c r="E79" s="2">
        <v>3</v>
      </c>
      <c r="F79" s="31">
        <v>0.90400000000000003</v>
      </c>
      <c r="H79" s="9">
        <f t="shared" si="5"/>
        <v>27849.661121380159</v>
      </c>
      <c r="M79" s="14"/>
    </row>
    <row r="80" spans="1:13" ht="23" customHeight="1" x14ac:dyDescent="0.2">
      <c r="A80" s="41" t="s">
        <v>60</v>
      </c>
      <c r="B80" s="42" t="s">
        <v>64</v>
      </c>
      <c r="C80" s="29"/>
      <c r="D80" s="30">
        <v>0.28999999999999998</v>
      </c>
      <c r="E80" s="2">
        <v>9</v>
      </c>
      <c r="F80" s="31">
        <v>0.48799999999999999</v>
      </c>
      <c r="H80" s="9">
        <f t="shared" si="5"/>
        <v>9348.6590038314189</v>
      </c>
      <c r="I80" s="14"/>
      <c r="J80" s="14">
        <f>AVERAGE(H80:H82)</f>
        <v>9022.9885057471274</v>
      </c>
      <c r="K80" s="14">
        <f>_xlfn.STDEV.S(H80:H82)</f>
        <v>289.89934770922559</v>
      </c>
      <c r="L80" s="14">
        <f>K80/SQRT(3)</f>
        <v>167.37346643781834</v>
      </c>
      <c r="M80" s="14"/>
    </row>
    <row r="81" spans="1:15" ht="23" customHeight="1" x14ac:dyDescent="0.2">
      <c r="A81" s="41"/>
      <c r="B81" s="42"/>
      <c r="C81" s="29"/>
      <c r="D81" s="30">
        <v>0.28999999999999998</v>
      </c>
      <c r="E81" s="2">
        <v>9</v>
      </c>
      <c r="F81" s="31">
        <v>0.45900000000000002</v>
      </c>
      <c r="H81" s="9">
        <f t="shared" si="5"/>
        <v>8793.1034482758623</v>
      </c>
      <c r="M81" s="14"/>
    </row>
    <row r="82" spans="1:15" ht="23" customHeight="1" x14ac:dyDescent="0.2">
      <c r="A82" s="41"/>
      <c r="B82" s="42"/>
      <c r="C82" s="29"/>
      <c r="D82" s="31">
        <v>0.28999999999999998</v>
      </c>
      <c r="E82" s="2">
        <v>9</v>
      </c>
      <c r="F82" s="31">
        <v>0.46600000000000003</v>
      </c>
      <c r="H82" s="9">
        <f t="shared" si="5"/>
        <v>8927.2030651341011</v>
      </c>
      <c r="M82" s="14"/>
      <c r="O82" s="20"/>
    </row>
  </sheetData>
  <mergeCells count="50">
    <mergeCell ref="A80:A82"/>
    <mergeCell ref="B80:B82"/>
    <mergeCell ref="A71:A73"/>
    <mergeCell ref="B71:B73"/>
    <mergeCell ref="A74:A76"/>
    <mergeCell ref="B74:B76"/>
    <mergeCell ref="A77:A79"/>
    <mergeCell ref="B77:B79"/>
    <mergeCell ref="A61:A63"/>
    <mergeCell ref="B61:B63"/>
    <mergeCell ref="A64:A66"/>
    <mergeCell ref="B64:B66"/>
    <mergeCell ref="A67:A69"/>
    <mergeCell ref="B67:B69"/>
    <mergeCell ref="A51:A53"/>
    <mergeCell ref="B51:B53"/>
    <mergeCell ref="A54:A56"/>
    <mergeCell ref="B54:B56"/>
    <mergeCell ref="A57:A59"/>
    <mergeCell ref="B57:B59"/>
    <mergeCell ref="A28:A30"/>
    <mergeCell ref="B28:B30"/>
    <mergeCell ref="A31:A33"/>
    <mergeCell ref="B31:B33"/>
    <mergeCell ref="A21:A23"/>
    <mergeCell ref="B21:B23"/>
    <mergeCell ref="A24:A26"/>
    <mergeCell ref="B24:B26"/>
    <mergeCell ref="A3:A5"/>
    <mergeCell ref="B3:B5"/>
    <mergeCell ref="A6:A8"/>
    <mergeCell ref="B6:B8"/>
    <mergeCell ref="A9:A11"/>
    <mergeCell ref="B9:B11"/>
    <mergeCell ref="A44:A46"/>
    <mergeCell ref="B44:B46"/>
    <mergeCell ref="A47:A49"/>
    <mergeCell ref="B47:B49"/>
    <mergeCell ref="A12:A14"/>
    <mergeCell ref="B12:B14"/>
    <mergeCell ref="A38:A40"/>
    <mergeCell ref="B38:B40"/>
    <mergeCell ref="A41:A43"/>
    <mergeCell ref="B41:B43"/>
    <mergeCell ref="A15:A17"/>
    <mergeCell ref="B15:B17"/>
    <mergeCell ref="A18:A20"/>
    <mergeCell ref="B18:B20"/>
    <mergeCell ref="A34:A36"/>
    <mergeCell ref="B34:B36"/>
  </mergeCells>
  <pageMargins left="0.75" right="0.75" top="1" bottom="1" header="0.5" footer="0.5"/>
  <pageSetup paperSize="9" scale="40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8DF4D-2E08-F749-82C5-4926C2EFA2F1}">
  <sheetPr>
    <pageSetUpPr fitToPage="1"/>
  </sheetPr>
  <dimension ref="A1:M20"/>
  <sheetViews>
    <sheetView workbookViewId="0">
      <selection activeCell="B9" sqref="B9:B12"/>
    </sheetView>
  </sheetViews>
  <sheetFormatPr baseColWidth="10" defaultRowHeight="14" x14ac:dyDescent="0.2"/>
  <cols>
    <col min="1" max="1" width="10.83203125" style="1"/>
    <col min="2" max="2" width="28.1640625" style="1" customWidth="1"/>
    <col min="3" max="3" width="10.83203125" style="1"/>
    <col min="4" max="4" width="10.83203125" style="3"/>
    <col min="5" max="8" width="10.83203125" style="1"/>
    <col min="9" max="10" width="10.83203125" style="12"/>
    <col min="11" max="12" width="10.83203125" style="14"/>
    <col min="13" max="13" width="10.83203125" style="11"/>
    <col min="14" max="16384" width="10.83203125" style="1"/>
  </cols>
  <sheetData>
    <row r="1" spans="1:13" ht="28" customHeight="1" x14ac:dyDescent="0.2">
      <c r="A1" s="34"/>
      <c r="B1" s="34"/>
      <c r="C1" s="34"/>
    </row>
    <row r="2" spans="1:13" s="34" customFormat="1" ht="40" customHeight="1" x14ac:dyDescent="0.2">
      <c r="A2" s="34" t="s">
        <v>73</v>
      </c>
      <c r="B2" s="34" t="s">
        <v>74</v>
      </c>
      <c r="D2" s="4" t="s">
        <v>0</v>
      </c>
      <c r="E2" s="34" t="s">
        <v>3</v>
      </c>
      <c r="F2" s="34" t="s">
        <v>1</v>
      </c>
      <c r="H2" s="34" t="s">
        <v>2</v>
      </c>
      <c r="I2" s="13"/>
      <c r="J2" s="12" t="s">
        <v>30</v>
      </c>
      <c r="K2" s="33" t="s">
        <v>31</v>
      </c>
      <c r="L2" s="33" t="s">
        <v>32</v>
      </c>
      <c r="M2" s="12"/>
    </row>
    <row r="3" spans="1:13" ht="23" customHeight="1" x14ac:dyDescent="0.2">
      <c r="A3" s="41" t="s">
        <v>4</v>
      </c>
      <c r="B3" s="42" t="s">
        <v>5</v>
      </c>
      <c r="C3" s="35"/>
      <c r="D3" s="37">
        <v>0.63700000000000001</v>
      </c>
      <c r="E3" s="38">
        <v>35</v>
      </c>
      <c r="F3" s="39">
        <v>5.0000000000000001E-3</v>
      </c>
      <c r="H3" s="8">
        <f t="shared" ref="H3:H14" si="0">1000*((F3)/(E3*0.02*D3))</f>
        <v>11.213276519398965</v>
      </c>
      <c r="J3" s="14">
        <f>AVERAGE(H3:H4)</f>
        <v>12.334604171338864</v>
      </c>
      <c r="K3" s="14">
        <f>_xlfn.STDEV.S(H3:H4)</f>
        <v>1.5857967732373806</v>
      </c>
      <c r="L3" s="14">
        <f>K3/SQRT(2)</f>
        <v>1.1213276519398976</v>
      </c>
    </row>
    <row r="4" spans="1:13" ht="23" customHeight="1" x14ac:dyDescent="0.2">
      <c r="A4" s="41"/>
      <c r="B4" s="42"/>
      <c r="C4" s="35"/>
      <c r="D4" s="37">
        <v>0.63700000000000001</v>
      </c>
      <c r="E4" s="38">
        <v>35</v>
      </c>
      <c r="F4" s="39">
        <v>6.0000000000000001E-3</v>
      </c>
      <c r="H4" s="8">
        <f t="shared" si="0"/>
        <v>13.45593182327876</v>
      </c>
    </row>
    <row r="5" spans="1:13" ht="23" customHeight="1" x14ac:dyDescent="0.2">
      <c r="A5" s="41" t="s">
        <v>85</v>
      </c>
      <c r="B5" s="42" t="s">
        <v>86</v>
      </c>
      <c r="C5" s="36"/>
      <c r="D5" s="30">
        <v>0.51300000000000001</v>
      </c>
      <c r="E5" s="40">
        <v>15</v>
      </c>
      <c r="F5" s="31">
        <v>0.70699999999999996</v>
      </c>
      <c r="H5" s="9">
        <f>1000*((F5)/(E5*0.02*D5))</f>
        <v>4593.8921377517863</v>
      </c>
      <c r="I5" s="14"/>
      <c r="J5" s="14">
        <f>AVERAGE(H5:H6)</f>
        <v>4496.4262508122156</v>
      </c>
      <c r="K5" s="14">
        <f>_xlfn.STDEV.S(H5:H6)</f>
        <v>137.83757917866365</v>
      </c>
      <c r="L5" s="14">
        <f>K5/SQRT(2)</f>
        <v>97.465886939570723</v>
      </c>
    </row>
    <row r="6" spans="1:13" ht="23" customHeight="1" x14ac:dyDescent="0.2">
      <c r="A6" s="41"/>
      <c r="B6" s="42"/>
      <c r="C6" s="36"/>
      <c r="D6" s="30">
        <v>0.51300000000000001</v>
      </c>
      <c r="E6" s="40">
        <v>15</v>
      </c>
      <c r="F6" s="31">
        <v>0.67700000000000005</v>
      </c>
      <c r="H6" s="9">
        <f>1000*((F6)/(E6*0.02*D6))</f>
        <v>4398.9603638726448</v>
      </c>
    </row>
    <row r="7" spans="1:13" ht="23" customHeight="1" x14ac:dyDescent="0.2">
      <c r="A7" s="41" t="s">
        <v>75</v>
      </c>
      <c r="B7" s="42" t="s">
        <v>35</v>
      </c>
      <c r="C7" s="36"/>
      <c r="D7" s="5">
        <v>0.309</v>
      </c>
      <c r="E7" s="2">
        <v>18</v>
      </c>
      <c r="F7" s="10">
        <v>0.45</v>
      </c>
      <c r="H7" s="9">
        <f t="shared" si="0"/>
        <v>4045.3074433656961</v>
      </c>
      <c r="I7" s="14"/>
      <c r="J7" s="14">
        <f>AVERAGE(H7:H8)</f>
        <v>4022.8335131247759</v>
      </c>
      <c r="K7" s="14">
        <f>_xlfn.STDEV.S(H7:H8)</f>
        <v>31.782936946536584</v>
      </c>
      <c r="L7" s="14">
        <f>K7/SQRT(2)</f>
        <v>22.473930240920481</v>
      </c>
    </row>
    <row r="8" spans="1:13" ht="23" customHeight="1" x14ac:dyDescent="0.2">
      <c r="A8" s="41"/>
      <c r="B8" s="42"/>
      <c r="C8" s="36"/>
      <c r="D8" s="5">
        <v>0.309</v>
      </c>
      <c r="E8" s="2">
        <v>18</v>
      </c>
      <c r="F8" s="10">
        <v>0.44500000000000001</v>
      </c>
      <c r="H8" s="9">
        <f t="shared" si="0"/>
        <v>4000.3595828838552</v>
      </c>
    </row>
    <row r="9" spans="1:13" ht="23" customHeight="1" x14ac:dyDescent="0.2">
      <c r="A9" s="41" t="s">
        <v>76</v>
      </c>
      <c r="B9" s="42" t="s">
        <v>77</v>
      </c>
      <c r="C9" s="35"/>
      <c r="D9" s="30">
        <v>0.21</v>
      </c>
      <c r="E9" s="40">
        <v>14</v>
      </c>
      <c r="F9" s="31">
        <v>0.23499999999999999</v>
      </c>
      <c r="H9" s="9">
        <f t="shared" si="0"/>
        <v>3996.5986394557817</v>
      </c>
      <c r="I9" s="14"/>
      <c r="J9" s="14">
        <f>AVERAGE(H9:H12)</f>
        <v>4084.3422861372524</v>
      </c>
      <c r="K9" s="14">
        <f>_xlfn.STDEV.S(H9:H12)</f>
        <v>94.519147550333614</v>
      </c>
      <c r="L9" s="14">
        <f>K9/SQRT(2)</f>
        <v>66.835130184812741</v>
      </c>
    </row>
    <row r="10" spans="1:13" ht="23" customHeight="1" x14ac:dyDescent="0.2">
      <c r="A10" s="41"/>
      <c r="B10" s="42"/>
      <c r="C10" s="35"/>
      <c r="D10" s="30">
        <v>0.21</v>
      </c>
      <c r="E10" s="40">
        <v>14</v>
      </c>
      <c r="F10" s="31">
        <v>0.23599999999999999</v>
      </c>
      <c r="H10" s="9">
        <f t="shared" si="0"/>
        <v>4013.6054421768704</v>
      </c>
      <c r="I10" s="14"/>
      <c r="J10" s="14"/>
    </row>
    <row r="11" spans="1:13" ht="23" customHeight="1" x14ac:dyDescent="0.2">
      <c r="A11" s="41" t="s">
        <v>78</v>
      </c>
      <c r="B11" s="42"/>
      <c r="C11" s="35"/>
      <c r="D11" s="30">
        <v>0.38600000000000001</v>
      </c>
      <c r="E11" s="40">
        <v>14</v>
      </c>
      <c r="F11" s="31">
        <v>0.44700000000000001</v>
      </c>
      <c r="H11" s="9">
        <f t="shared" si="0"/>
        <v>4135.8253145817916</v>
      </c>
      <c r="I11" s="14"/>
      <c r="J11" s="14"/>
    </row>
    <row r="12" spans="1:13" ht="23" customHeight="1" x14ac:dyDescent="0.2">
      <c r="A12" s="41"/>
      <c r="B12" s="42"/>
      <c r="C12" s="35"/>
      <c r="D12" s="30">
        <v>0.38600000000000001</v>
      </c>
      <c r="E12" s="40">
        <v>14</v>
      </c>
      <c r="F12" s="31">
        <v>0.45300000000000001</v>
      </c>
      <c r="H12" s="9">
        <f t="shared" si="0"/>
        <v>4191.339748334567</v>
      </c>
    </row>
    <row r="13" spans="1:13" ht="23" customHeight="1" x14ac:dyDescent="0.2">
      <c r="A13" s="41" t="s">
        <v>79</v>
      </c>
      <c r="B13" s="42" t="s">
        <v>80</v>
      </c>
      <c r="C13" s="35"/>
      <c r="D13" s="5">
        <v>0.46200000000000002</v>
      </c>
      <c r="E13" s="2">
        <v>15</v>
      </c>
      <c r="F13" s="10">
        <v>0.502</v>
      </c>
      <c r="H13" s="9">
        <f t="shared" si="0"/>
        <v>3621.9336219336219</v>
      </c>
      <c r="I13" s="14"/>
      <c r="J13" s="14">
        <f>AVERAGE(H13:H14)</f>
        <v>3618.3261183261184</v>
      </c>
      <c r="K13" s="14">
        <f>_xlfn.STDEV.S(H13:H14)</f>
        <v>5.1017805280416821</v>
      </c>
      <c r="L13" s="14">
        <f>K13/SQRT(2)</f>
        <v>3.6075036075037583</v>
      </c>
      <c r="M13" s="14"/>
    </row>
    <row r="14" spans="1:13" ht="23" customHeight="1" x14ac:dyDescent="0.2">
      <c r="A14" s="41"/>
      <c r="B14" s="42"/>
      <c r="C14" s="35"/>
      <c r="D14" s="10">
        <v>0.46200000000000002</v>
      </c>
      <c r="E14" s="2">
        <v>15</v>
      </c>
      <c r="F14" s="10">
        <v>0.501</v>
      </c>
      <c r="H14" s="9">
        <f t="shared" si="0"/>
        <v>3614.7186147186144</v>
      </c>
      <c r="M14" s="14"/>
    </row>
    <row r="17" spans="1:13" ht="23" customHeight="1" x14ac:dyDescent="0.2">
      <c r="A17" s="41" t="s">
        <v>81</v>
      </c>
      <c r="B17" s="42" t="s">
        <v>82</v>
      </c>
      <c r="C17" s="35"/>
      <c r="D17" s="5">
        <v>0.67500000000000004</v>
      </c>
      <c r="E17" s="2">
        <v>60</v>
      </c>
      <c r="F17" s="10">
        <v>0.154</v>
      </c>
      <c r="H17" s="9">
        <f>1000*((F17)/(E17*0.02*D17))</f>
        <v>190.12345679012344</v>
      </c>
      <c r="I17" s="14"/>
      <c r="J17" s="14">
        <f>AVERAGE(H17:H18)</f>
        <v>188.27160493827159</v>
      </c>
      <c r="K17" s="14">
        <f>_xlfn.STDEV.S(H17:H18)</f>
        <v>2.6189140043946346</v>
      </c>
      <c r="L17" s="14">
        <f>K17/SQRT(2)</f>
        <v>1.8518518518518616</v>
      </c>
    </row>
    <row r="18" spans="1:13" ht="23" customHeight="1" x14ac:dyDescent="0.2">
      <c r="A18" s="41"/>
      <c r="B18" s="42"/>
      <c r="C18" s="35"/>
      <c r="D18" s="5">
        <v>0.67500000000000004</v>
      </c>
      <c r="E18" s="2">
        <v>60</v>
      </c>
      <c r="F18" s="10">
        <v>0.151</v>
      </c>
      <c r="H18" s="9">
        <f>1000*((F18)/(E18*0.02*D18))</f>
        <v>186.41975308641972</v>
      </c>
    </row>
    <row r="19" spans="1:13" ht="23" customHeight="1" x14ac:dyDescent="0.2">
      <c r="A19" s="41" t="s">
        <v>83</v>
      </c>
      <c r="B19" s="42" t="s">
        <v>84</v>
      </c>
      <c r="C19" s="35"/>
      <c r="D19" s="5">
        <v>0.80500000000000005</v>
      </c>
      <c r="E19" s="2">
        <v>60</v>
      </c>
      <c r="F19" s="10">
        <v>0.23200000000000001</v>
      </c>
      <c r="H19" s="9">
        <f>1000*((F19)/(E19*0.02*D19))</f>
        <v>240.16563146997933</v>
      </c>
      <c r="I19" s="14"/>
      <c r="J19" s="14">
        <f>AVERAGE(H19:H20)</f>
        <v>237.06004140786752</v>
      </c>
      <c r="K19" s="14">
        <f>_xlfn.STDEV.S(H19:H20)</f>
        <v>4.391967585009632</v>
      </c>
      <c r="L19" s="14">
        <f>K19/SQRT(2)</f>
        <v>3.1055900621118151</v>
      </c>
      <c r="M19" s="14"/>
    </row>
    <row r="20" spans="1:13" ht="23" customHeight="1" x14ac:dyDescent="0.2">
      <c r="A20" s="41"/>
      <c r="B20" s="42"/>
      <c r="C20" s="35"/>
      <c r="D20" s="10">
        <v>0.80500000000000005</v>
      </c>
      <c r="E20" s="2">
        <v>60</v>
      </c>
      <c r="F20" s="10">
        <v>0.22600000000000001</v>
      </c>
      <c r="H20" s="9">
        <f>1000*((F20)/(E20*0.02*D20))</f>
        <v>233.9544513457557</v>
      </c>
      <c r="M20" s="14"/>
    </row>
  </sheetData>
  <mergeCells count="15">
    <mergeCell ref="A3:A4"/>
    <mergeCell ref="B3:B4"/>
    <mergeCell ref="A7:A8"/>
    <mergeCell ref="B7:B8"/>
    <mergeCell ref="B9:B12"/>
    <mergeCell ref="A5:A6"/>
    <mergeCell ref="B5:B6"/>
    <mergeCell ref="A19:A20"/>
    <mergeCell ref="A9:A10"/>
    <mergeCell ref="A11:A12"/>
    <mergeCell ref="A17:A18"/>
    <mergeCell ref="B17:B18"/>
    <mergeCell ref="B19:B20"/>
    <mergeCell ref="A13:A14"/>
    <mergeCell ref="B13:B14"/>
  </mergeCells>
  <pageMargins left="0.75" right="0.75" top="1" bottom="1" header="0.5" footer="0.5"/>
  <pageSetup paperSize="9" scale="55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7A672-CE06-274E-966C-CE62F464EC1D}">
  <dimension ref="A1"/>
  <sheetViews>
    <sheetView tabSelected="1" topLeftCell="A14" zoomScale="150" zoomScaleNormal="150" workbookViewId="0">
      <selection activeCell="G28" sqref="G28"/>
    </sheetView>
  </sheetViews>
  <sheetFormatPr baseColWidth="10" defaultRowHeight="16" x14ac:dyDescent="0.2"/>
  <sheetData>
    <row r="1" spans="1:1" x14ac:dyDescent="0.2">
      <c r="A1" t="s">
        <v>87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7"/>
  <sheetViews>
    <sheetView workbookViewId="0">
      <selection activeCell="D41" sqref="D41"/>
    </sheetView>
  </sheetViews>
  <sheetFormatPr baseColWidth="10" defaultRowHeight="14" x14ac:dyDescent="0.2"/>
  <cols>
    <col min="1" max="1" width="10.83203125" style="1"/>
    <col min="2" max="2" width="28.1640625" style="1" customWidth="1"/>
    <col min="3" max="3" width="10.83203125" style="1"/>
    <col min="4" max="4" width="10.83203125" style="3"/>
    <col min="5" max="8" width="10.83203125" style="1"/>
    <col min="9" max="10" width="10.83203125" style="12"/>
    <col min="11" max="12" width="10.83203125" style="14"/>
    <col min="13" max="13" width="10.83203125" style="11"/>
    <col min="14" max="16384" width="10.83203125" style="1"/>
  </cols>
  <sheetData>
    <row r="1" spans="1:13" ht="28" customHeight="1" x14ac:dyDescent="0.2">
      <c r="A1" s="17"/>
      <c r="B1" s="17"/>
      <c r="C1" s="17"/>
    </row>
    <row r="2" spans="1:13" s="17" customFormat="1" ht="40" customHeight="1" x14ac:dyDescent="0.2">
      <c r="A2" s="17" t="s">
        <v>73</v>
      </c>
      <c r="B2" s="17" t="s">
        <v>74</v>
      </c>
      <c r="D2" s="4" t="s">
        <v>0</v>
      </c>
      <c r="E2" s="17" t="s">
        <v>3</v>
      </c>
      <c r="F2" s="17" t="s">
        <v>1</v>
      </c>
      <c r="H2" s="17" t="s">
        <v>2</v>
      </c>
      <c r="I2" s="13"/>
      <c r="J2" s="12" t="s">
        <v>30</v>
      </c>
      <c r="K2" s="33" t="s">
        <v>31</v>
      </c>
      <c r="L2" s="33" t="s">
        <v>32</v>
      </c>
      <c r="M2" s="12"/>
    </row>
    <row r="3" spans="1:13" ht="23" customHeight="1" x14ac:dyDescent="0.2">
      <c r="A3" s="41" t="s">
        <v>4</v>
      </c>
      <c r="B3" s="42" t="s">
        <v>5</v>
      </c>
      <c r="C3" s="18"/>
      <c r="D3" s="6">
        <v>0.442</v>
      </c>
      <c r="E3" s="7">
        <v>60</v>
      </c>
      <c r="F3" s="15">
        <v>7.0000000000000001E-3</v>
      </c>
      <c r="H3" s="8">
        <f t="shared" ref="H3:H17" si="0">1000*((F3)/(E3*0.02*D3))</f>
        <v>13.197586726998491</v>
      </c>
      <c r="J3" s="14">
        <f>AVERAGE(H3:H5)</f>
        <v>11.940673705379586</v>
      </c>
      <c r="K3" s="14">
        <f>_xlfn.STDEV.S(H3:H5)</f>
        <v>3.9247096520854772</v>
      </c>
      <c r="L3" s="14">
        <f>K3/SQRT(3)</f>
        <v>2.265932174122673</v>
      </c>
    </row>
    <row r="4" spans="1:13" ht="23" customHeight="1" x14ac:dyDescent="0.2">
      <c r="A4" s="41"/>
      <c r="B4" s="42"/>
      <c r="C4" s="18"/>
      <c r="D4" s="6">
        <v>0.442</v>
      </c>
      <c r="E4" s="7">
        <v>60</v>
      </c>
      <c r="F4" s="15">
        <v>4.0000000000000001E-3</v>
      </c>
      <c r="H4" s="8">
        <f t="shared" si="0"/>
        <v>7.5414781297134237</v>
      </c>
    </row>
    <row r="5" spans="1:13" ht="23" customHeight="1" x14ac:dyDescent="0.2">
      <c r="A5" s="41"/>
      <c r="B5" s="42"/>
      <c r="C5" s="18"/>
      <c r="D5" s="6">
        <v>0.442</v>
      </c>
      <c r="E5" s="7">
        <v>60</v>
      </c>
      <c r="F5" s="15">
        <v>8.0000000000000002E-3</v>
      </c>
      <c r="H5" s="8">
        <f t="shared" si="0"/>
        <v>15.082956259426847</v>
      </c>
    </row>
    <row r="6" spans="1:13" ht="23" customHeight="1" x14ac:dyDescent="0.2">
      <c r="A6" s="41" t="s">
        <v>6</v>
      </c>
      <c r="B6" s="42" t="s">
        <v>7</v>
      </c>
      <c r="C6" s="18"/>
      <c r="D6" s="5">
        <v>0.24399999999999999</v>
      </c>
      <c r="E6" s="2">
        <v>30</v>
      </c>
      <c r="F6" s="10">
        <v>0.17899999999999999</v>
      </c>
      <c r="H6" s="9">
        <f t="shared" si="0"/>
        <v>1222.6775956284152</v>
      </c>
      <c r="I6" s="14"/>
      <c r="J6" s="14">
        <f>AVERAGE(H6:H8)</f>
        <v>1231.7850637522768</v>
      </c>
      <c r="K6" s="14">
        <f>_xlfn.STDEV.S(H6:H8)</f>
        <v>21.957310475849159</v>
      </c>
      <c r="L6" s="14">
        <f>K6/SQRT(3)</f>
        <v>12.677059113911703</v>
      </c>
    </row>
    <row r="7" spans="1:13" ht="23" customHeight="1" x14ac:dyDescent="0.2">
      <c r="A7" s="41"/>
      <c r="B7" s="42"/>
      <c r="C7" s="18"/>
      <c r="D7" s="5">
        <v>0.24399999999999999</v>
      </c>
      <c r="E7" s="2">
        <v>30</v>
      </c>
      <c r="F7" s="10">
        <v>0.184</v>
      </c>
      <c r="H7" s="9">
        <f t="shared" si="0"/>
        <v>1256.8306010928961</v>
      </c>
    </row>
    <row r="8" spans="1:13" ht="23" customHeight="1" x14ac:dyDescent="0.2">
      <c r="A8" s="41"/>
      <c r="B8" s="42"/>
      <c r="C8" s="18"/>
      <c r="D8" s="5">
        <v>0.24399999999999999</v>
      </c>
      <c r="E8" s="2">
        <v>30</v>
      </c>
      <c r="F8" s="10">
        <v>0.17799999999999999</v>
      </c>
      <c r="H8" s="9">
        <f t="shared" si="0"/>
        <v>1215.8469945355191</v>
      </c>
    </row>
    <row r="9" spans="1:13" ht="23" customHeight="1" x14ac:dyDescent="0.2">
      <c r="A9" s="41" t="s">
        <v>28</v>
      </c>
      <c r="B9" s="42" t="s">
        <v>26</v>
      </c>
      <c r="C9" s="18"/>
      <c r="D9" s="5">
        <v>0.36799999999999999</v>
      </c>
      <c r="E9" s="2">
        <v>60</v>
      </c>
      <c r="F9" s="10">
        <v>8.7999999999999995E-2</v>
      </c>
      <c r="H9" s="9">
        <f t="shared" si="0"/>
        <v>199.27536231884056</v>
      </c>
      <c r="I9" s="14"/>
      <c r="J9" s="14">
        <f>AVERAGE(H9:H11)</f>
        <v>202.29468599033817</v>
      </c>
      <c r="K9" s="14">
        <f>_xlfn.STDEV.S(H9:H11)</f>
        <v>5.2296220035292338</v>
      </c>
      <c r="L9" s="14">
        <f>K9/SQRT(3)</f>
        <v>3.0193236714975935</v>
      </c>
    </row>
    <row r="10" spans="1:13" ht="23" customHeight="1" x14ac:dyDescent="0.2">
      <c r="A10" s="41"/>
      <c r="B10" s="42"/>
      <c r="C10" s="18"/>
      <c r="D10" s="5">
        <v>0.36799999999999999</v>
      </c>
      <c r="E10" s="2">
        <v>60</v>
      </c>
      <c r="F10" s="10">
        <v>9.1999999999999998E-2</v>
      </c>
      <c r="H10" s="9">
        <f t="shared" si="0"/>
        <v>208.33333333333334</v>
      </c>
    </row>
    <row r="11" spans="1:13" ht="23" customHeight="1" x14ac:dyDescent="0.2">
      <c r="A11" s="41"/>
      <c r="B11" s="42"/>
      <c r="C11" s="18"/>
      <c r="D11" s="5">
        <v>0.36799999999999999</v>
      </c>
      <c r="E11" s="2">
        <v>60</v>
      </c>
      <c r="F11" s="10">
        <v>8.7999999999999995E-2</v>
      </c>
      <c r="H11" s="9">
        <f t="shared" si="0"/>
        <v>199.27536231884056</v>
      </c>
    </row>
    <row r="12" spans="1:13" ht="23" customHeight="1" x14ac:dyDescent="0.2">
      <c r="A12" s="41" t="s">
        <v>29</v>
      </c>
      <c r="B12" s="42" t="s">
        <v>27</v>
      </c>
      <c r="C12" s="18"/>
      <c r="D12" s="5">
        <v>0.35799999999999998</v>
      </c>
      <c r="E12" s="2">
        <v>60</v>
      </c>
      <c r="F12" s="10">
        <v>0.10199999999999999</v>
      </c>
      <c r="H12" s="9">
        <f t="shared" si="0"/>
        <v>237.43016759776538</v>
      </c>
      <c r="I12" s="14"/>
      <c r="J12" s="14">
        <f>AVERAGE(H12:H14)</f>
        <v>235.10242085661082</v>
      </c>
      <c r="K12" s="14">
        <f>_xlfn.STDEV.S(H12:H14)</f>
        <v>6.1586389922360105</v>
      </c>
      <c r="L12" s="14">
        <f>K12/SQRT(3)</f>
        <v>3.5556918800091863</v>
      </c>
      <c r="M12" s="14"/>
    </row>
    <row r="13" spans="1:13" ht="23" customHeight="1" x14ac:dyDescent="0.2">
      <c r="A13" s="41"/>
      <c r="B13" s="42"/>
      <c r="C13" s="18"/>
      <c r="D13" s="5">
        <v>0.35799999999999998</v>
      </c>
      <c r="E13" s="2">
        <v>60</v>
      </c>
      <c r="F13" s="10">
        <v>0.10299999999999999</v>
      </c>
      <c r="H13" s="9">
        <f t="shared" si="0"/>
        <v>239.75791433891993</v>
      </c>
      <c r="M13" s="14"/>
    </row>
    <row r="14" spans="1:13" ht="23" customHeight="1" x14ac:dyDescent="0.2">
      <c r="A14" s="41"/>
      <c r="B14" s="42"/>
      <c r="C14" s="18"/>
      <c r="D14" s="5">
        <v>0.35799999999999998</v>
      </c>
      <c r="E14" s="2">
        <v>60</v>
      </c>
      <c r="F14" s="10">
        <v>9.8000000000000004E-2</v>
      </c>
      <c r="H14" s="9">
        <f t="shared" si="0"/>
        <v>228.11918063314712</v>
      </c>
      <c r="M14" s="14"/>
    </row>
    <row r="15" spans="1:13" ht="23" customHeight="1" x14ac:dyDescent="0.2">
      <c r="A15" s="41" t="s">
        <v>33</v>
      </c>
      <c r="B15" s="42" t="s">
        <v>34</v>
      </c>
      <c r="C15" s="19"/>
      <c r="D15" s="5">
        <v>0.38800000000000001</v>
      </c>
      <c r="E15" s="2">
        <v>60</v>
      </c>
      <c r="F15" s="10">
        <v>0.185</v>
      </c>
      <c r="H15" s="9">
        <f t="shared" si="0"/>
        <v>397.33676975945014</v>
      </c>
      <c r="I15" s="14"/>
      <c r="J15" s="14">
        <f>AVERAGE(H15:H17)</f>
        <v>392.3253150057273</v>
      </c>
      <c r="K15" s="14">
        <f>_xlfn.STDEV.S(H15:H17)</f>
        <v>4.4709321294375721</v>
      </c>
      <c r="L15" s="14">
        <f>K15/SQRT(3)</f>
        <v>2.581293868459329</v>
      </c>
      <c r="M15" s="1"/>
    </row>
    <row r="16" spans="1:13" ht="23" customHeight="1" x14ac:dyDescent="0.2">
      <c r="A16" s="41"/>
      <c r="B16" s="42"/>
      <c r="C16" s="19"/>
      <c r="D16" s="5">
        <v>0.38800000000000001</v>
      </c>
      <c r="E16" s="2">
        <v>60</v>
      </c>
      <c r="F16" s="10">
        <v>0.182</v>
      </c>
      <c r="H16" s="9">
        <f t="shared" si="0"/>
        <v>390.89347079037799</v>
      </c>
      <c r="M16" s="1"/>
    </row>
    <row r="17" spans="1:13" ht="23" customHeight="1" x14ac:dyDescent="0.2">
      <c r="A17" s="41"/>
      <c r="B17" s="42"/>
      <c r="C17" s="19"/>
      <c r="D17" s="10">
        <v>0.38800000000000001</v>
      </c>
      <c r="E17" s="2">
        <v>60</v>
      </c>
      <c r="F17" s="10">
        <v>0.18099999999999999</v>
      </c>
      <c r="H17" s="9">
        <f t="shared" si="0"/>
        <v>388.7457044673539</v>
      </c>
      <c r="M17" s="1"/>
    </row>
  </sheetData>
  <mergeCells count="10">
    <mergeCell ref="A15:A17"/>
    <mergeCell ref="B15:B17"/>
    <mergeCell ref="A12:A14"/>
    <mergeCell ref="B12:B14"/>
    <mergeCell ref="A3:A5"/>
    <mergeCell ref="B3:B5"/>
    <mergeCell ref="A6:A8"/>
    <mergeCell ref="B6:B8"/>
    <mergeCell ref="A9:A11"/>
    <mergeCell ref="B9:B11"/>
  </mergeCells>
  <pageMargins left="0.75" right="0.75" top="1" bottom="1" header="0.5" footer="0.5"/>
  <pageSetup paperSize="9" scale="55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Figure_4</vt:lpstr>
      <vt:lpstr>Figure_5_Supplementary_Fig._7</vt:lpstr>
      <vt:lpstr>Supplementary_Notes</vt:lpstr>
      <vt:lpstr>Supplementary_Fig._1</vt:lpstr>
      <vt:lpstr>Supplementary_Fig._6</vt:lpstr>
    </vt:vector>
  </TitlesOfParts>
  <Company>ETH Zurich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van Kooten</dc:creator>
  <cp:lastModifiedBy>Mariëlle van Kooten</cp:lastModifiedBy>
  <cp:lastPrinted>2020-11-23T22:03:02Z</cp:lastPrinted>
  <dcterms:created xsi:type="dcterms:W3CDTF">2018-07-17T15:22:56Z</dcterms:created>
  <dcterms:modified xsi:type="dcterms:W3CDTF">2021-04-19T18:47:56Z</dcterms:modified>
</cp:coreProperties>
</file>