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farsang/Desktop/NatCommRevision3/"/>
    </mc:Choice>
  </mc:AlternateContent>
  <xr:revisionPtr revIDLastSave="0" documentId="13_ncr:1_{CE4675A0-7A4C-4A40-BB89-98A8FF96BA7D}" xr6:coauthVersionLast="47" xr6:coauthVersionMax="47" xr10:uidLastSave="{00000000-0000-0000-0000-000000000000}"/>
  <bookViews>
    <workbookView xWindow="280" yWindow="460" windowWidth="27140" windowHeight="15740" xr2:uid="{0CD46442-9386-C342-8594-6A5B414754E2}"/>
  </bookViews>
  <sheets>
    <sheet name="SupplementaryData2" sheetId="3" r:id="rId1"/>
  </sheets>
  <definedNames>
    <definedName name="_xlnm._FilterDatabase" localSheetId="0" hidden="1">SupplementaryData2!$J$1:$J$386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64" i="3" l="1"/>
  <c r="N64" i="3"/>
  <c r="V23" i="3" l="1"/>
  <c r="V62" i="3"/>
  <c r="V75" i="3"/>
  <c r="V88" i="3"/>
  <c r="M296" i="3"/>
  <c r="W29" i="3"/>
  <c r="W23" i="3" s="1"/>
  <c r="W30" i="3"/>
  <c r="W24" i="3" s="1"/>
  <c r="W31" i="3"/>
  <c r="W25" i="3" s="1"/>
  <c r="W32" i="3"/>
  <c r="W26" i="3" s="1"/>
  <c r="V36" i="3"/>
  <c r="W42" i="3"/>
  <c r="W36" i="3" s="1"/>
  <c r="W43" i="3"/>
  <c r="W37" i="3" s="1"/>
  <c r="W44" i="3"/>
  <c r="W38" i="3" s="1"/>
  <c r="W45" i="3"/>
  <c r="W39" i="3" s="1"/>
  <c r="V49" i="3"/>
  <c r="W55" i="3"/>
  <c r="W49" i="3" s="1"/>
  <c r="W56" i="3"/>
  <c r="W50" i="3" s="1"/>
  <c r="W57" i="3"/>
  <c r="W51" i="3" s="1"/>
  <c r="W58" i="3"/>
  <c r="W52" i="3" s="1"/>
  <c r="W68" i="3"/>
  <c r="W62" i="3" s="1"/>
  <c r="W69" i="3"/>
  <c r="W63" i="3" s="1"/>
  <c r="W70" i="3"/>
  <c r="W64" i="3" s="1"/>
  <c r="W71" i="3"/>
  <c r="W65" i="3" s="1"/>
  <c r="W81" i="3"/>
  <c r="W75" i="3" s="1"/>
  <c r="W82" i="3"/>
  <c r="W76" i="3" s="1"/>
  <c r="W83" i="3"/>
  <c r="W77" i="3" s="1"/>
  <c r="W84" i="3"/>
  <c r="W78" i="3" s="1"/>
  <c r="W94" i="3"/>
  <c r="W88" i="3" s="1"/>
  <c r="W95" i="3"/>
  <c r="W89" i="3" s="1"/>
  <c r="W96" i="3"/>
  <c r="W90" i="3" s="1"/>
  <c r="W97" i="3"/>
  <c r="W91" i="3" s="1"/>
  <c r="V101" i="3"/>
  <c r="W107" i="3"/>
  <c r="W101" i="3" s="1"/>
  <c r="W108" i="3"/>
  <c r="W102" i="3" s="1"/>
  <c r="W109" i="3"/>
  <c r="W103" i="3" s="1"/>
  <c r="W110" i="3"/>
  <c r="W104" i="3" s="1"/>
  <c r="V114" i="3"/>
  <c r="W120" i="3"/>
  <c r="W114" i="3" s="1"/>
  <c r="W121" i="3"/>
  <c r="W115" i="3" s="1"/>
  <c r="W122" i="3"/>
  <c r="W116" i="3" s="1"/>
  <c r="W123" i="3"/>
  <c r="W117" i="3" s="1"/>
  <c r="V127" i="3"/>
  <c r="W133" i="3"/>
  <c r="W127" i="3" s="1"/>
  <c r="W134" i="3"/>
  <c r="W128" i="3" s="1"/>
  <c r="W135" i="3"/>
  <c r="W129" i="3" s="1"/>
  <c r="W136" i="3"/>
  <c r="W130" i="3" s="1"/>
  <c r="V140" i="3"/>
  <c r="W146" i="3"/>
  <c r="W140" i="3" s="1"/>
  <c r="W147" i="3"/>
  <c r="W141" i="3" s="1"/>
  <c r="W148" i="3"/>
  <c r="W142" i="3" s="1"/>
  <c r="W149" i="3"/>
  <c r="W143" i="3" s="1"/>
  <c r="V153" i="3"/>
  <c r="W159" i="3"/>
  <c r="W153" i="3" s="1"/>
  <c r="W160" i="3"/>
  <c r="W154" i="3" s="1"/>
  <c r="W161" i="3"/>
  <c r="W155" i="3" s="1"/>
  <c r="W162" i="3"/>
  <c r="W156" i="3" s="1"/>
  <c r="V166" i="3"/>
  <c r="W172" i="3"/>
  <c r="W166" i="3" s="1"/>
  <c r="W173" i="3"/>
  <c r="W167" i="3" s="1"/>
  <c r="W174" i="3"/>
  <c r="W168" i="3" s="1"/>
  <c r="W175" i="3"/>
  <c r="W169" i="3" s="1"/>
  <c r="V179" i="3"/>
  <c r="W185" i="3"/>
  <c r="W179" i="3" s="1"/>
  <c r="W186" i="3"/>
  <c r="W180" i="3" s="1"/>
  <c r="W187" i="3"/>
  <c r="W181" i="3" s="1"/>
  <c r="W188" i="3"/>
  <c r="W182" i="3" s="1"/>
  <c r="V192" i="3"/>
  <c r="W198" i="3"/>
  <c r="W192" i="3" s="1"/>
  <c r="W199" i="3"/>
  <c r="W193" i="3" s="1"/>
  <c r="W200" i="3"/>
  <c r="W194" i="3" s="1"/>
  <c r="W201" i="3"/>
  <c r="W195" i="3" s="1"/>
  <c r="V205" i="3"/>
  <c r="W211" i="3"/>
  <c r="W205" i="3" s="1"/>
  <c r="W212" i="3"/>
  <c r="W206" i="3" s="1"/>
  <c r="W213" i="3"/>
  <c r="W207" i="3" s="1"/>
  <c r="W214" i="3"/>
  <c r="W208" i="3" s="1"/>
  <c r="V218" i="3"/>
  <c r="W224" i="3"/>
  <c r="W218" i="3" s="1"/>
  <c r="W225" i="3"/>
  <c r="W219" i="3" s="1"/>
  <c r="W226" i="3"/>
  <c r="W220" i="3" s="1"/>
  <c r="W227" i="3"/>
  <c r="W221" i="3" s="1"/>
  <c r="V231" i="3"/>
  <c r="W237" i="3"/>
  <c r="W231" i="3" s="1"/>
  <c r="W238" i="3"/>
  <c r="W232" i="3" s="1"/>
  <c r="W239" i="3"/>
  <c r="W233" i="3" s="1"/>
  <c r="W240" i="3"/>
  <c r="W234" i="3" s="1"/>
  <c r="V244" i="3"/>
  <c r="W250" i="3"/>
  <c r="W244" i="3" s="1"/>
  <c r="W251" i="3"/>
  <c r="W245" i="3" s="1"/>
  <c r="W252" i="3"/>
  <c r="W246" i="3" s="1"/>
  <c r="W253" i="3"/>
  <c r="W247" i="3" s="1"/>
  <c r="V257" i="3"/>
  <c r="W263" i="3"/>
  <c r="W257" i="3" s="1"/>
  <c r="W264" i="3"/>
  <c r="W258" i="3" s="1"/>
  <c r="W265" i="3"/>
  <c r="W259" i="3" s="1"/>
  <c r="W266" i="3"/>
  <c r="W260" i="3" s="1"/>
  <c r="V270" i="3"/>
  <c r="W276" i="3"/>
  <c r="W270" i="3" s="1"/>
  <c r="W277" i="3"/>
  <c r="W271" i="3" s="1"/>
  <c r="W278" i="3"/>
  <c r="W272" i="3" s="1"/>
  <c r="W279" i="3"/>
  <c r="W273" i="3" s="1"/>
  <c r="V283" i="3"/>
  <c r="W289" i="3"/>
  <c r="W283" i="3" s="1"/>
  <c r="W290" i="3"/>
  <c r="W284" i="3" s="1"/>
  <c r="W291" i="3"/>
  <c r="W285" i="3" s="1"/>
  <c r="W292" i="3"/>
  <c r="W286" i="3" s="1"/>
  <c r="V296" i="3"/>
  <c r="W302" i="3"/>
  <c r="W296" i="3" s="1"/>
  <c r="W303" i="3"/>
  <c r="W297" i="3" s="1"/>
  <c r="W304" i="3"/>
  <c r="W298" i="3" s="1"/>
  <c r="W305" i="3"/>
  <c r="W299" i="3" s="1"/>
  <c r="V309" i="3"/>
  <c r="W315" i="3"/>
  <c r="W309" i="3" s="1"/>
  <c r="W316" i="3"/>
  <c r="W310" i="3" s="1"/>
  <c r="W317" i="3"/>
  <c r="W311" i="3" s="1"/>
  <c r="W318" i="3"/>
  <c r="W312" i="3" s="1"/>
  <c r="V322" i="3"/>
  <c r="W328" i="3"/>
  <c r="W322" i="3" s="1"/>
  <c r="W329" i="3"/>
  <c r="W323" i="3" s="1"/>
  <c r="W330" i="3"/>
  <c r="W324" i="3" s="1"/>
  <c r="W331" i="3"/>
  <c r="W325" i="3" s="1"/>
  <c r="V335" i="3"/>
  <c r="W341" i="3"/>
  <c r="W335" i="3" s="1"/>
  <c r="W342" i="3"/>
  <c r="W336" i="3" s="1"/>
  <c r="W343" i="3"/>
  <c r="W337" i="3" s="1"/>
  <c r="W344" i="3"/>
  <c r="W338" i="3" s="1"/>
  <c r="V348" i="3"/>
  <c r="W354" i="3"/>
  <c r="W348" i="3" s="1"/>
  <c r="W355" i="3"/>
  <c r="W349" i="3" s="1"/>
  <c r="W356" i="3"/>
  <c r="W350" i="3" s="1"/>
  <c r="W357" i="3"/>
  <c r="W351" i="3" s="1"/>
  <c r="V361" i="3"/>
  <c r="W367" i="3"/>
  <c r="W361" i="3" s="1"/>
  <c r="W368" i="3"/>
  <c r="W362" i="3" s="1"/>
  <c r="W369" i="3"/>
  <c r="W363" i="3" s="1"/>
  <c r="W370" i="3"/>
  <c r="W364" i="3" s="1"/>
  <c r="V374" i="3"/>
  <c r="W380" i="3"/>
  <c r="W374" i="3" s="1"/>
  <c r="W381" i="3"/>
  <c r="W375" i="3" s="1"/>
  <c r="W382" i="3"/>
  <c r="W376" i="3" s="1"/>
  <c r="W383" i="3"/>
  <c r="W377" i="3" s="1"/>
  <c r="AF383" i="3" l="1"/>
  <c r="AF377" i="3" s="1"/>
  <c r="N383" i="3"/>
  <c r="H383" i="3"/>
  <c r="G383" i="3"/>
  <c r="E383" i="3"/>
  <c r="AF382" i="3"/>
  <c r="AF376" i="3" s="1"/>
  <c r="N382" i="3"/>
  <c r="N376" i="3" s="1"/>
  <c r="H382" i="3"/>
  <c r="G382" i="3"/>
  <c r="E382" i="3"/>
  <c r="AF381" i="3"/>
  <c r="AF375" i="3" s="1"/>
  <c r="N381" i="3"/>
  <c r="N375" i="3" s="1"/>
  <c r="H381" i="3"/>
  <c r="G381" i="3"/>
  <c r="E381" i="3"/>
  <c r="D381" i="3"/>
  <c r="AF380" i="3"/>
  <c r="AF374" i="3" s="1"/>
  <c r="N380" i="3"/>
  <c r="N374" i="3" s="1"/>
  <c r="D380" i="3"/>
  <c r="N377" i="3"/>
  <c r="I377" i="3"/>
  <c r="F377" i="3"/>
  <c r="I376" i="3"/>
  <c r="F376" i="3"/>
  <c r="I375" i="3"/>
  <c r="F375" i="3"/>
  <c r="AE374" i="3"/>
  <c r="M374" i="3"/>
  <c r="J374" i="3"/>
  <c r="K374" i="3" s="1"/>
  <c r="AF370" i="3"/>
  <c r="AF364" i="3" s="1"/>
  <c r="N370" i="3"/>
  <c r="N364" i="3" s="1"/>
  <c r="H370" i="3"/>
  <c r="G370" i="3"/>
  <c r="E370" i="3"/>
  <c r="AF369" i="3"/>
  <c r="N369" i="3"/>
  <c r="N363" i="3" s="1"/>
  <c r="H369" i="3"/>
  <c r="G369" i="3"/>
  <c r="E369" i="3"/>
  <c r="AF368" i="3"/>
  <c r="AF362" i="3" s="1"/>
  <c r="N368" i="3"/>
  <c r="N362" i="3" s="1"/>
  <c r="H368" i="3"/>
  <c r="G368" i="3"/>
  <c r="E368" i="3"/>
  <c r="D368" i="3"/>
  <c r="AF367" i="3"/>
  <c r="AF361" i="3" s="1"/>
  <c r="N367" i="3"/>
  <c r="N361" i="3" s="1"/>
  <c r="D367" i="3"/>
  <c r="I364" i="3"/>
  <c r="F364" i="3"/>
  <c r="AF363" i="3"/>
  <c r="I363" i="3"/>
  <c r="F363" i="3"/>
  <c r="I362" i="3"/>
  <c r="F362" i="3"/>
  <c r="AE361" i="3"/>
  <c r="M361" i="3"/>
  <c r="J361" i="3"/>
  <c r="K361" i="3" s="1"/>
  <c r="AF357" i="3"/>
  <c r="AF351" i="3" s="1"/>
  <c r="N357" i="3"/>
  <c r="N351" i="3" s="1"/>
  <c r="H357" i="3"/>
  <c r="G357" i="3"/>
  <c r="E357" i="3"/>
  <c r="AF356" i="3"/>
  <c r="N356" i="3"/>
  <c r="H356" i="3"/>
  <c r="G356" i="3"/>
  <c r="E356" i="3"/>
  <c r="AF355" i="3"/>
  <c r="AF349" i="3" s="1"/>
  <c r="N355" i="3"/>
  <c r="N349" i="3" s="1"/>
  <c r="H355" i="3"/>
  <c r="G355" i="3"/>
  <c r="E355" i="3"/>
  <c r="D355" i="3"/>
  <c r="AF354" i="3"/>
  <c r="AF348" i="3" s="1"/>
  <c r="N354" i="3"/>
  <c r="N348" i="3" s="1"/>
  <c r="D354" i="3"/>
  <c r="I351" i="3"/>
  <c r="F351" i="3"/>
  <c r="AF350" i="3"/>
  <c r="N350" i="3"/>
  <c r="I350" i="3"/>
  <c r="F350" i="3"/>
  <c r="I349" i="3"/>
  <c r="F349" i="3"/>
  <c r="AE348" i="3"/>
  <c r="M348" i="3"/>
  <c r="J348" i="3"/>
  <c r="K348" i="3" s="1"/>
  <c r="AF344" i="3"/>
  <c r="AF338" i="3" s="1"/>
  <c r="N344" i="3"/>
  <c r="N338" i="3" s="1"/>
  <c r="H344" i="3"/>
  <c r="G344" i="3"/>
  <c r="E344" i="3"/>
  <c r="AF343" i="3"/>
  <c r="N343" i="3"/>
  <c r="N337" i="3" s="1"/>
  <c r="H343" i="3"/>
  <c r="G343" i="3"/>
  <c r="E343" i="3"/>
  <c r="AF342" i="3"/>
  <c r="AF336" i="3" s="1"/>
  <c r="N342" i="3"/>
  <c r="N336" i="3" s="1"/>
  <c r="H342" i="3"/>
  <c r="G342" i="3"/>
  <c r="E342" i="3"/>
  <c r="D342" i="3"/>
  <c r="AF341" i="3"/>
  <c r="AF335" i="3" s="1"/>
  <c r="N341" i="3"/>
  <c r="N335" i="3" s="1"/>
  <c r="D341" i="3"/>
  <c r="I338" i="3"/>
  <c r="F338" i="3"/>
  <c r="AF337" i="3"/>
  <c r="I337" i="3"/>
  <c r="F337" i="3"/>
  <c r="I336" i="3"/>
  <c r="F336" i="3"/>
  <c r="AE335" i="3"/>
  <c r="M335" i="3"/>
  <c r="J335" i="3"/>
  <c r="K335" i="3" s="1"/>
  <c r="AF331" i="3"/>
  <c r="AF325" i="3" s="1"/>
  <c r="N331" i="3"/>
  <c r="N325" i="3" s="1"/>
  <c r="H331" i="3"/>
  <c r="G331" i="3"/>
  <c r="E331" i="3"/>
  <c r="AF330" i="3"/>
  <c r="AF324" i="3" s="1"/>
  <c r="N330" i="3"/>
  <c r="N324" i="3" s="1"/>
  <c r="H330" i="3"/>
  <c r="G330" i="3"/>
  <c r="E330" i="3"/>
  <c r="AF329" i="3"/>
  <c r="AF323" i="3" s="1"/>
  <c r="N329" i="3"/>
  <c r="N323" i="3" s="1"/>
  <c r="H329" i="3"/>
  <c r="G329" i="3"/>
  <c r="E329" i="3"/>
  <c r="D329" i="3"/>
  <c r="AF328" i="3"/>
  <c r="AF322" i="3" s="1"/>
  <c r="N328" i="3"/>
  <c r="N322" i="3" s="1"/>
  <c r="D328" i="3"/>
  <c r="I325" i="3"/>
  <c r="F325" i="3"/>
  <c r="I324" i="3"/>
  <c r="F324" i="3"/>
  <c r="I323" i="3"/>
  <c r="F323" i="3"/>
  <c r="AE322" i="3"/>
  <c r="M322" i="3"/>
  <c r="J322" i="3"/>
  <c r="AF318" i="3"/>
  <c r="AF312" i="3" s="1"/>
  <c r="N318" i="3"/>
  <c r="N312" i="3" s="1"/>
  <c r="H318" i="3"/>
  <c r="G318" i="3"/>
  <c r="E318" i="3"/>
  <c r="AF317" i="3"/>
  <c r="N317" i="3"/>
  <c r="N311" i="3" s="1"/>
  <c r="H317" i="3"/>
  <c r="G317" i="3"/>
  <c r="E317" i="3"/>
  <c r="AF316" i="3"/>
  <c r="AF310" i="3" s="1"/>
  <c r="N316" i="3"/>
  <c r="N310" i="3" s="1"/>
  <c r="H316" i="3"/>
  <c r="G316" i="3"/>
  <c r="E316" i="3"/>
  <c r="D316" i="3"/>
  <c r="AF315" i="3"/>
  <c r="AF309" i="3" s="1"/>
  <c r="N315" i="3"/>
  <c r="N309" i="3" s="1"/>
  <c r="D315" i="3"/>
  <c r="I312" i="3"/>
  <c r="F312" i="3"/>
  <c r="AF311" i="3"/>
  <c r="I311" i="3"/>
  <c r="F311" i="3"/>
  <c r="I310" i="3"/>
  <c r="F310" i="3"/>
  <c r="AE309" i="3"/>
  <c r="M309" i="3"/>
  <c r="J309" i="3"/>
  <c r="K309" i="3" s="1"/>
  <c r="AF305" i="3"/>
  <c r="AF299" i="3" s="1"/>
  <c r="N305" i="3"/>
  <c r="N299" i="3" s="1"/>
  <c r="H305" i="3"/>
  <c r="G305" i="3"/>
  <c r="E305" i="3"/>
  <c r="AF304" i="3"/>
  <c r="AF298" i="3" s="1"/>
  <c r="N304" i="3"/>
  <c r="N298" i="3" s="1"/>
  <c r="H304" i="3"/>
  <c r="G304" i="3"/>
  <c r="E304" i="3"/>
  <c r="AF303" i="3"/>
  <c r="AF297" i="3" s="1"/>
  <c r="N303" i="3"/>
  <c r="N297" i="3" s="1"/>
  <c r="H303" i="3"/>
  <c r="G303" i="3"/>
  <c r="E303" i="3"/>
  <c r="D303" i="3"/>
  <c r="AF302" i="3"/>
  <c r="AF296" i="3" s="1"/>
  <c r="N302" i="3"/>
  <c r="N296" i="3" s="1"/>
  <c r="D302" i="3"/>
  <c r="I299" i="3"/>
  <c r="F299" i="3"/>
  <c r="I298" i="3"/>
  <c r="F298" i="3"/>
  <c r="I297" i="3"/>
  <c r="F297" i="3"/>
  <c r="AE296" i="3"/>
  <c r="J296" i="3"/>
  <c r="AF292" i="3"/>
  <c r="AF286" i="3" s="1"/>
  <c r="N292" i="3"/>
  <c r="N286" i="3" s="1"/>
  <c r="H292" i="3"/>
  <c r="G292" i="3"/>
  <c r="E292" i="3"/>
  <c r="AF291" i="3"/>
  <c r="N291" i="3"/>
  <c r="H291" i="3"/>
  <c r="G291" i="3"/>
  <c r="E291" i="3"/>
  <c r="AF290" i="3"/>
  <c r="AF284" i="3" s="1"/>
  <c r="N290" i="3"/>
  <c r="N284" i="3" s="1"/>
  <c r="H290" i="3"/>
  <c r="G290" i="3"/>
  <c r="E290" i="3"/>
  <c r="D290" i="3"/>
  <c r="AF289" i="3"/>
  <c r="AF283" i="3" s="1"/>
  <c r="N289" i="3"/>
  <c r="N283" i="3" s="1"/>
  <c r="D289" i="3"/>
  <c r="I286" i="3"/>
  <c r="F286" i="3"/>
  <c r="AF285" i="3"/>
  <c r="N285" i="3"/>
  <c r="I285" i="3"/>
  <c r="F285" i="3"/>
  <c r="I284" i="3"/>
  <c r="F284" i="3"/>
  <c r="AE283" i="3"/>
  <c r="M283" i="3"/>
  <c r="J283" i="3"/>
  <c r="K283" i="3" s="1"/>
  <c r="AF279" i="3"/>
  <c r="AF273" i="3" s="1"/>
  <c r="N279" i="3"/>
  <c r="N273" i="3" s="1"/>
  <c r="H279" i="3"/>
  <c r="G279" i="3"/>
  <c r="E279" i="3"/>
  <c r="AF278" i="3"/>
  <c r="AF272" i="3" s="1"/>
  <c r="N278" i="3"/>
  <c r="N272" i="3" s="1"/>
  <c r="H278" i="3"/>
  <c r="G278" i="3"/>
  <c r="E278" i="3"/>
  <c r="AF277" i="3"/>
  <c r="AF271" i="3" s="1"/>
  <c r="N277" i="3"/>
  <c r="N271" i="3" s="1"/>
  <c r="H277" i="3"/>
  <c r="G277" i="3"/>
  <c r="E277" i="3"/>
  <c r="D277" i="3"/>
  <c r="AF276" i="3"/>
  <c r="AF270" i="3" s="1"/>
  <c r="N276" i="3"/>
  <c r="N270" i="3" s="1"/>
  <c r="D276" i="3"/>
  <c r="I273" i="3"/>
  <c r="F273" i="3"/>
  <c r="I272" i="3"/>
  <c r="F272" i="3"/>
  <c r="I271" i="3"/>
  <c r="F271" i="3"/>
  <c r="AE270" i="3"/>
  <c r="M270" i="3"/>
  <c r="J270" i="3"/>
  <c r="AF266" i="3"/>
  <c r="AF260" i="3" s="1"/>
  <c r="N266" i="3"/>
  <c r="N260" i="3" s="1"/>
  <c r="H266" i="3"/>
  <c r="G266" i="3"/>
  <c r="E266" i="3"/>
  <c r="AF265" i="3"/>
  <c r="N265" i="3"/>
  <c r="H265" i="3"/>
  <c r="G265" i="3"/>
  <c r="E265" i="3"/>
  <c r="AF264" i="3"/>
  <c r="AF258" i="3" s="1"/>
  <c r="N264" i="3"/>
  <c r="N258" i="3" s="1"/>
  <c r="H264" i="3"/>
  <c r="G264" i="3"/>
  <c r="E264" i="3"/>
  <c r="D264" i="3"/>
  <c r="AF263" i="3"/>
  <c r="AF257" i="3" s="1"/>
  <c r="N263" i="3"/>
  <c r="N257" i="3" s="1"/>
  <c r="D263" i="3"/>
  <c r="I260" i="3"/>
  <c r="F260" i="3"/>
  <c r="AF259" i="3"/>
  <c r="N259" i="3"/>
  <c r="I259" i="3"/>
  <c r="F259" i="3"/>
  <c r="I258" i="3"/>
  <c r="F258" i="3"/>
  <c r="AE257" i="3"/>
  <c r="M257" i="3"/>
  <c r="J257" i="3"/>
  <c r="K257" i="3" s="1"/>
  <c r="AF253" i="3"/>
  <c r="AF247" i="3" s="1"/>
  <c r="N253" i="3"/>
  <c r="N247" i="3" s="1"/>
  <c r="H253" i="3"/>
  <c r="G253" i="3"/>
  <c r="E253" i="3"/>
  <c r="AF252" i="3"/>
  <c r="AF246" i="3" s="1"/>
  <c r="N252" i="3"/>
  <c r="N246" i="3" s="1"/>
  <c r="H252" i="3"/>
  <c r="G252" i="3"/>
  <c r="E252" i="3"/>
  <c r="AF251" i="3"/>
  <c r="AF245" i="3" s="1"/>
  <c r="N251" i="3"/>
  <c r="N245" i="3" s="1"/>
  <c r="H251" i="3"/>
  <c r="G251" i="3"/>
  <c r="E251" i="3"/>
  <c r="D251" i="3"/>
  <c r="AF250" i="3"/>
  <c r="AF244" i="3" s="1"/>
  <c r="N250" i="3"/>
  <c r="N244" i="3" s="1"/>
  <c r="D250" i="3"/>
  <c r="I247" i="3"/>
  <c r="F247" i="3"/>
  <c r="I246" i="3"/>
  <c r="F246" i="3"/>
  <c r="I245" i="3"/>
  <c r="F245" i="3"/>
  <c r="AE244" i="3"/>
  <c r="M244" i="3"/>
  <c r="J244" i="3"/>
  <c r="K244" i="3" s="1"/>
  <c r="AF240" i="3"/>
  <c r="AF234" i="3" s="1"/>
  <c r="N240" i="3"/>
  <c r="N234" i="3" s="1"/>
  <c r="H240" i="3"/>
  <c r="G240" i="3"/>
  <c r="E240" i="3"/>
  <c r="AF239" i="3"/>
  <c r="N239" i="3"/>
  <c r="N233" i="3" s="1"/>
  <c r="H239" i="3"/>
  <c r="G239" i="3"/>
  <c r="E239" i="3"/>
  <c r="AF238" i="3"/>
  <c r="AF232" i="3" s="1"/>
  <c r="N238" i="3"/>
  <c r="N232" i="3" s="1"/>
  <c r="H238" i="3"/>
  <c r="G238" i="3"/>
  <c r="E238" i="3"/>
  <c r="D238" i="3"/>
  <c r="AF237" i="3"/>
  <c r="AF231" i="3" s="1"/>
  <c r="N237" i="3"/>
  <c r="N231" i="3" s="1"/>
  <c r="D237" i="3"/>
  <c r="I234" i="3"/>
  <c r="F234" i="3"/>
  <c r="AF233" i="3"/>
  <c r="I233" i="3"/>
  <c r="F233" i="3"/>
  <c r="I232" i="3"/>
  <c r="F232" i="3"/>
  <c r="AE231" i="3"/>
  <c r="M231" i="3"/>
  <c r="J231" i="3"/>
  <c r="K231" i="3" s="1"/>
  <c r="AF227" i="3"/>
  <c r="AF221" i="3" s="1"/>
  <c r="N227" i="3"/>
  <c r="N221" i="3" s="1"/>
  <c r="H227" i="3"/>
  <c r="G227" i="3"/>
  <c r="E227" i="3"/>
  <c r="AF226" i="3"/>
  <c r="AF220" i="3" s="1"/>
  <c r="N226" i="3"/>
  <c r="N220" i="3" s="1"/>
  <c r="H226" i="3"/>
  <c r="G226" i="3"/>
  <c r="E226" i="3"/>
  <c r="AF225" i="3"/>
  <c r="AF219" i="3" s="1"/>
  <c r="N225" i="3"/>
  <c r="N219" i="3" s="1"/>
  <c r="H225" i="3"/>
  <c r="G225" i="3"/>
  <c r="E225" i="3"/>
  <c r="D225" i="3"/>
  <c r="AF224" i="3"/>
  <c r="AF218" i="3" s="1"/>
  <c r="N224" i="3"/>
  <c r="N218" i="3" s="1"/>
  <c r="D224" i="3"/>
  <c r="I221" i="3"/>
  <c r="F221" i="3"/>
  <c r="I220" i="3"/>
  <c r="F220" i="3"/>
  <c r="I219" i="3"/>
  <c r="F219" i="3"/>
  <c r="AE218" i="3"/>
  <c r="M218" i="3"/>
  <c r="J218" i="3"/>
  <c r="K218" i="3" s="1"/>
  <c r="AF214" i="3"/>
  <c r="AF208" i="3" s="1"/>
  <c r="N214" i="3"/>
  <c r="N208" i="3" s="1"/>
  <c r="H214" i="3"/>
  <c r="G214" i="3"/>
  <c r="E214" i="3"/>
  <c r="AF213" i="3"/>
  <c r="N213" i="3"/>
  <c r="H213" i="3"/>
  <c r="G213" i="3"/>
  <c r="E213" i="3"/>
  <c r="AF212" i="3"/>
  <c r="AF206" i="3" s="1"/>
  <c r="N212" i="3"/>
  <c r="N206" i="3" s="1"/>
  <c r="H212" i="3"/>
  <c r="G212" i="3"/>
  <c r="E212" i="3"/>
  <c r="D212" i="3"/>
  <c r="AF211" i="3"/>
  <c r="AF205" i="3" s="1"/>
  <c r="N211" i="3"/>
  <c r="N205" i="3" s="1"/>
  <c r="D211" i="3"/>
  <c r="I208" i="3"/>
  <c r="F208" i="3"/>
  <c r="AF207" i="3"/>
  <c r="N207" i="3"/>
  <c r="I207" i="3"/>
  <c r="F207" i="3"/>
  <c r="I206" i="3"/>
  <c r="F206" i="3"/>
  <c r="AE205" i="3"/>
  <c r="M205" i="3"/>
  <c r="J205" i="3"/>
  <c r="K205" i="3" s="1"/>
  <c r="AF201" i="3"/>
  <c r="AF195" i="3" s="1"/>
  <c r="N201" i="3"/>
  <c r="N195" i="3" s="1"/>
  <c r="H201" i="3"/>
  <c r="G201" i="3"/>
  <c r="E201" i="3"/>
  <c r="AF200" i="3"/>
  <c r="N200" i="3"/>
  <c r="H200" i="3"/>
  <c r="G200" i="3"/>
  <c r="E200" i="3"/>
  <c r="AF199" i="3"/>
  <c r="AF193" i="3" s="1"/>
  <c r="N199" i="3"/>
  <c r="N193" i="3" s="1"/>
  <c r="H199" i="3"/>
  <c r="G199" i="3"/>
  <c r="E199" i="3"/>
  <c r="D199" i="3"/>
  <c r="AF198" i="3"/>
  <c r="AF192" i="3" s="1"/>
  <c r="N198" i="3"/>
  <c r="N192" i="3" s="1"/>
  <c r="D198" i="3"/>
  <c r="I195" i="3"/>
  <c r="F195" i="3"/>
  <c r="AF194" i="3"/>
  <c r="N194" i="3"/>
  <c r="I194" i="3"/>
  <c r="F194" i="3"/>
  <c r="I193" i="3"/>
  <c r="F193" i="3"/>
  <c r="AE192" i="3"/>
  <c r="M192" i="3"/>
  <c r="J192" i="3"/>
  <c r="K192" i="3" s="1"/>
  <c r="AF188" i="3"/>
  <c r="AF182" i="3" s="1"/>
  <c r="N188" i="3"/>
  <c r="N182" i="3" s="1"/>
  <c r="H188" i="3"/>
  <c r="G188" i="3"/>
  <c r="E188" i="3"/>
  <c r="AF187" i="3"/>
  <c r="AF181" i="3" s="1"/>
  <c r="N187" i="3"/>
  <c r="N181" i="3" s="1"/>
  <c r="H187" i="3"/>
  <c r="G187" i="3"/>
  <c r="E187" i="3"/>
  <c r="AF186" i="3"/>
  <c r="AF180" i="3" s="1"/>
  <c r="N186" i="3"/>
  <c r="N180" i="3" s="1"/>
  <c r="H186" i="3"/>
  <c r="G186" i="3"/>
  <c r="E186" i="3"/>
  <c r="D186" i="3"/>
  <c r="AF185" i="3"/>
  <c r="AF179" i="3" s="1"/>
  <c r="N185" i="3"/>
  <c r="N179" i="3" s="1"/>
  <c r="D185" i="3"/>
  <c r="I182" i="3"/>
  <c r="F182" i="3"/>
  <c r="I181" i="3"/>
  <c r="F181" i="3"/>
  <c r="I180" i="3"/>
  <c r="F180" i="3"/>
  <c r="AE179" i="3"/>
  <c r="M179" i="3"/>
  <c r="J179" i="3"/>
  <c r="K179" i="3" s="1"/>
  <c r="AF175" i="3"/>
  <c r="AF169" i="3" s="1"/>
  <c r="N175" i="3"/>
  <c r="N169" i="3" s="1"/>
  <c r="H175" i="3"/>
  <c r="G175" i="3"/>
  <c r="E175" i="3"/>
  <c r="AF174" i="3"/>
  <c r="AF168" i="3" s="1"/>
  <c r="N174" i="3"/>
  <c r="N168" i="3" s="1"/>
  <c r="H174" i="3"/>
  <c r="G174" i="3"/>
  <c r="E174" i="3"/>
  <c r="AF173" i="3"/>
  <c r="AF167" i="3" s="1"/>
  <c r="N173" i="3"/>
  <c r="N167" i="3" s="1"/>
  <c r="H173" i="3"/>
  <c r="G173" i="3"/>
  <c r="E173" i="3"/>
  <c r="D173" i="3"/>
  <c r="AF172" i="3"/>
  <c r="AF166" i="3" s="1"/>
  <c r="N172" i="3"/>
  <c r="N166" i="3" s="1"/>
  <c r="D172" i="3"/>
  <c r="I169" i="3"/>
  <c r="F169" i="3"/>
  <c r="I168" i="3"/>
  <c r="F168" i="3"/>
  <c r="I167" i="3"/>
  <c r="F167" i="3"/>
  <c r="AE166" i="3"/>
  <c r="M166" i="3"/>
  <c r="J166" i="3"/>
  <c r="K166" i="3" s="1"/>
  <c r="AF162" i="3"/>
  <c r="AF156" i="3" s="1"/>
  <c r="N162" i="3"/>
  <c r="N156" i="3" s="1"/>
  <c r="H162" i="3"/>
  <c r="G162" i="3"/>
  <c r="E162" i="3"/>
  <c r="AF161" i="3"/>
  <c r="N161" i="3"/>
  <c r="N155" i="3" s="1"/>
  <c r="H161" i="3"/>
  <c r="G161" i="3"/>
  <c r="E161" i="3"/>
  <c r="AF160" i="3"/>
  <c r="AF154" i="3" s="1"/>
  <c r="N160" i="3"/>
  <c r="H160" i="3"/>
  <c r="G160" i="3"/>
  <c r="E160" i="3"/>
  <c r="D160" i="3"/>
  <c r="AF159" i="3"/>
  <c r="AF153" i="3" s="1"/>
  <c r="N159" i="3"/>
  <c r="N153" i="3" s="1"/>
  <c r="D159" i="3"/>
  <c r="I156" i="3"/>
  <c r="F156" i="3"/>
  <c r="AF155" i="3"/>
  <c r="I155" i="3"/>
  <c r="F155" i="3"/>
  <c r="N154" i="3"/>
  <c r="I154" i="3"/>
  <c r="F154" i="3"/>
  <c r="AE153" i="3"/>
  <c r="M153" i="3"/>
  <c r="J153" i="3"/>
  <c r="K153" i="3" s="1"/>
  <c r="AF149" i="3"/>
  <c r="AF143" i="3" s="1"/>
  <c r="N149" i="3"/>
  <c r="N143" i="3" s="1"/>
  <c r="H149" i="3"/>
  <c r="G149" i="3"/>
  <c r="E149" i="3"/>
  <c r="AF148" i="3"/>
  <c r="AF142" i="3" s="1"/>
  <c r="N148" i="3"/>
  <c r="N142" i="3" s="1"/>
  <c r="H148" i="3"/>
  <c r="G148" i="3"/>
  <c r="E148" i="3"/>
  <c r="AF147" i="3"/>
  <c r="AF141" i="3" s="1"/>
  <c r="N147" i="3"/>
  <c r="N141" i="3" s="1"/>
  <c r="H147" i="3"/>
  <c r="G147" i="3"/>
  <c r="E147" i="3"/>
  <c r="D147" i="3"/>
  <c r="AF146" i="3"/>
  <c r="AF140" i="3" s="1"/>
  <c r="N146" i="3"/>
  <c r="N140" i="3" s="1"/>
  <c r="D146" i="3"/>
  <c r="I143" i="3"/>
  <c r="F143" i="3"/>
  <c r="I142" i="3"/>
  <c r="F142" i="3"/>
  <c r="I141" i="3"/>
  <c r="F141" i="3"/>
  <c r="AE140" i="3"/>
  <c r="M140" i="3"/>
  <c r="J140" i="3"/>
  <c r="AF136" i="3"/>
  <c r="AF130" i="3" s="1"/>
  <c r="N136" i="3"/>
  <c r="N130" i="3" s="1"/>
  <c r="H136" i="3"/>
  <c r="G136" i="3"/>
  <c r="E136" i="3"/>
  <c r="AF135" i="3"/>
  <c r="N135" i="3"/>
  <c r="N129" i="3" s="1"/>
  <c r="H135" i="3"/>
  <c r="G135" i="3"/>
  <c r="E135" i="3"/>
  <c r="AF134" i="3"/>
  <c r="AF128" i="3" s="1"/>
  <c r="N134" i="3"/>
  <c r="N128" i="3" s="1"/>
  <c r="H134" i="3"/>
  <c r="G134" i="3"/>
  <c r="E134" i="3"/>
  <c r="D134" i="3"/>
  <c r="AF133" i="3"/>
  <c r="AF127" i="3" s="1"/>
  <c r="N133" i="3"/>
  <c r="N127" i="3" s="1"/>
  <c r="D133" i="3"/>
  <c r="I130" i="3"/>
  <c r="F130" i="3"/>
  <c r="AF129" i="3"/>
  <c r="I129" i="3"/>
  <c r="F129" i="3"/>
  <c r="I128" i="3"/>
  <c r="F128" i="3"/>
  <c r="AE127" i="3"/>
  <c r="M127" i="3"/>
  <c r="J127" i="3"/>
  <c r="K127" i="3" s="1"/>
  <c r="AF123" i="3"/>
  <c r="AF117" i="3" s="1"/>
  <c r="N123" i="3"/>
  <c r="N117" i="3" s="1"/>
  <c r="H123" i="3"/>
  <c r="G123" i="3"/>
  <c r="E123" i="3"/>
  <c r="AF122" i="3"/>
  <c r="AF116" i="3" s="1"/>
  <c r="N122" i="3"/>
  <c r="N116" i="3" s="1"/>
  <c r="H122" i="3"/>
  <c r="G122" i="3"/>
  <c r="E122" i="3"/>
  <c r="AF121" i="3"/>
  <c r="AF115" i="3" s="1"/>
  <c r="N121" i="3"/>
  <c r="N115" i="3" s="1"/>
  <c r="H121" i="3"/>
  <c r="G121" i="3"/>
  <c r="I121" i="3" s="1"/>
  <c r="E121" i="3"/>
  <c r="D121" i="3"/>
  <c r="F123" i="3" s="1"/>
  <c r="AF120" i="3"/>
  <c r="AF114" i="3" s="1"/>
  <c r="N120" i="3"/>
  <c r="N114" i="3" s="1"/>
  <c r="D120" i="3"/>
  <c r="I117" i="3"/>
  <c r="F117" i="3"/>
  <c r="I116" i="3"/>
  <c r="F116" i="3"/>
  <c r="I115" i="3"/>
  <c r="F115" i="3"/>
  <c r="AE114" i="3"/>
  <c r="M114" i="3"/>
  <c r="J114" i="3"/>
  <c r="AF110" i="3"/>
  <c r="AF104" i="3" s="1"/>
  <c r="N110" i="3"/>
  <c r="N104" i="3" s="1"/>
  <c r="H110" i="3"/>
  <c r="G110" i="3"/>
  <c r="E110" i="3"/>
  <c r="AF109" i="3"/>
  <c r="AF103" i="3" s="1"/>
  <c r="N109" i="3"/>
  <c r="N103" i="3" s="1"/>
  <c r="H109" i="3"/>
  <c r="G109" i="3"/>
  <c r="E109" i="3"/>
  <c r="AF108" i="3"/>
  <c r="AF102" i="3" s="1"/>
  <c r="N108" i="3"/>
  <c r="N102" i="3" s="1"/>
  <c r="H108" i="3"/>
  <c r="G108" i="3"/>
  <c r="E108" i="3"/>
  <c r="D108" i="3"/>
  <c r="AF107" i="3"/>
  <c r="AF101" i="3" s="1"/>
  <c r="N107" i="3"/>
  <c r="N101" i="3" s="1"/>
  <c r="D107" i="3"/>
  <c r="I104" i="3"/>
  <c r="F104" i="3"/>
  <c r="I103" i="3"/>
  <c r="F103" i="3"/>
  <c r="I102" i="3"/>
  <c r="F102" i="3"/>
  <c r="AE101" i="3"/>
  <c r="M101" i="3"/>
  <c r="J101" i="3"/>
  <c r="K101" i="3" s="1"/>
  <c r="AF97" i="3"/>
  <c r="AF91" i="3" s="1"/>
  <c r="N97" i="3"/>
  <c r="N91" i="3" s="1"/>
  <c r="H97" i="3"/>
  <c r="G97" i="3"/>
  <c r="E97" i="3"/>
  <c r="AF96" i="3"/>
  <c r="AF90" i="3" s="1"/>
  <c r="N96" i="3"/>
  <c r="N90" i="3" s="1"/>
  <c r="H96" i="3"/>
  <c r="G96" i="3"/>
  <c r="E96" i="3"/>
  <c r="AF95" i="3"/>
  <c r="AF89" i="3" s="1"/>
  <c r="N95" i="3"/>
  <c r="N89" i="3" s="1"/>
  <c r="H95" i="3"/>
  <c r="G95" i="3"/>
  <c r="E95" i="3"/>
  <c r="D95" i="3"/>
  <c r="AF94" i="3"/>
  <c r="AF88" i="3" s="1"/>
  <c r="N94" i="3"/>
  <c r="N88" i="3" s="1"/>
  <c r="D94" i="3"/>
  <c r="I91" i="3"/>
  <c r="F91" i="3"/>
  <c r="I90" i="3"/>
  <c r="F90" i="3"/>
  <c r="I89" i="3"/>
  <c r="F89" i="3"/>
  <c r="AE88" i="3"/>
  <c r="M88" i="3"/>
  <c r="J88" i="3"/>
  <c r="K88" i="3" s="1"/>
  <c r="AF84" i="3"/>
  <c r="AF78" i="3" s="1"/>
  <c r="N84" i="3"/>
  <c r="N78" i="3" s="1"/>
  <c r="H84" i="3"/>
  <c r="G84" i="3"/>
  <c r="E84" i="3"/>
  <c r="AF83" i="3"/>
  <c r="AF77" i="3" s="1"/>
  <c r="N83" i="3"/>
  <c r="N77" i="3" s="1"/>
  <c r="H83" i="3"/>
  <c r="G83" i="3"/>
  <c r="E83" i="3"/>
  <c r="AF82" i="3"/>
  <c r="AF76" i="3" s="1"/>
  <c r="N82" i="3"/>
  <c r="N76" i="3" s="1"/>
  <c r="H82" i="3"/>
  <c r="G82" i="3"/>
  <c r="E82" i="3"/>
  <c r="D82" i="3"/>
  <c r="AF81" i="3"/>
  <c r="AF75" i="3" s="1"/>
  <c r="N81" i="3"/>
  <c r="N75" i="3" s="1"/>
  <c r="D81" i="3"/>
  <c r="I78" i="3"/>
  <c r="F78" i="3"/>
  <c r="I77" i="3"/>
  <c r="F77" i="3"/>
  <c r="I76" i="3"/>
  <c r="F76" i="3"/>
  <c r="AE75" i="3"/>
  <c r="M75" i="3"/>
  <c r="J75" i="3"/>
  <c r="AF71" i="3"/>
  <c r="AF65" i="3" s="1"/>
  <c r="N71" i="3"/>
  <c r="N65" i="3" s="1"/>
  <c r="H71" i="3"/>
  <c r="G71" i="3"/>
  <c r="E71" i="3"/>
  <c r="AF70" i="3"/>
  <c r="AF64" i="3" s="1"/>
  <c r="N70" i="3"/>
  <c r="H70" i="3"/>
  <c r="G70" i="3"/>
  <c r="E70" i="3"/>
  <c r="AF69" i="3"/>
  <c r="AF63" i="3" s="1"/>
  <c r="N69" i="3"/>
  <c r="N63" i="3" s="1"/>
  <c r="H69" i="3"/>
  <c r="G69" i="3"/>
  <c r="E69" i="3"/>
  <c r="D69" i="3"/>
  <c r="AF68" i="3"/>
  <c r="AF62" i="3" s="1"/>
  <c r="N68" i="3"/>
  <c r="N62" i="3" s="1"/>
  <c r="D68" i="3"/>
  <c r="I65" i="3"/>
  <c r="F65" i="3"/>
  <c r="I64" i="3"/>
  <c r="F64" i="3"/>
  <c r="I63" i="3"/>
  <c r="F63" i="3"/>
  <c r="AE62" i="3"/>
  <c r="M62" i="3"/>
  <c r="J62" i="3"/>
  <c r="K62" i="3" s="1"/>
  <c r="AF58" i="3"/>
  <c r="AF52" i="3" s="1"/>
  <c r="N58" i="3"/>
  <c r="H58" i="3"/>
  <c r="G58" i="3"/>
  <c r="E58" i="3"/>
  <c r="AF57" i="3"/>
  <c r="AF51" i="3" s="1"/>
  <c r="N57" i="3"/>
  <c r="N51" i="3" s="1"/>
  <c r="H57" i="3"/>
  <c r="G57" i="3"/>
  <c r="E57" i="3"/>
  <c r="AF56" i="3"/>
  <c r="AF50" i="3" s="1"/>
  <c r="N56" i="3"/>
  <c r="N50" i="3" s="1"/>
  <c r="H56" i="3"/>
  <c r="G56" i="3"/>
  <c r="E56" i="3"/>
  <c r="D56" i="3"/>
  <c r="AF55" i="3"/>
  <c r="AF49" i="3" s="1"/>
  <c r="N55" i="3"/>
  <c r="D55" i="3"/>
  <c r="N52" i="3"/>
  <c r="I52" i="3"/>
  <c r="F52" i="3"/>
  <c r="I51" i="3"/>
  <c r="F51" i="3"/>
  <c r="I50" i="3"/>
  <c r="F50" i="3"/>
  <c r="AE49" i="3"/>
  <c r="N49" i="3"/>
  <c r="M49" i="3"/>
  <c r="J49" i="3"/>
  <c r="AF45" i="3"/>
  <c r="AF39" i="3" s="1"/>
  <c r="N45" i="3"/>
  <c r="N39" i="3" s="1"/>
  <c r="H45" i="3"/>
  <c r="G45" i="3"/>
  <c r="E45" i="3"/>
  <c r="AF44" i="3"/>
  <c r="AF38" i="3" s="1"/>
  <c r="N44" i="3"/>
  <c r="N38" i="3" s="1"/>
  <c r="H44" i="3"/>
  <c r="G44" i="3"/>
  <c r="E44" i="3"/>
  <c r="AF43" i="3"/>
  <c r="AF37" i="3" s="1"/>
  <c r="N43" i="3"/>
  <c r="N37" i="3" s="1"/>
  <c r="H43" i="3"/>
  <c r="G43" i="3"/>
  <c r="E43" i="3"/>
  <c r="D43" i="3"/>
  <c r="AF42" i="3"/>
  <c r="AF36" i="3" s="1"/>
  <c r="N42" i="3"/>
  <c r="N36" i="3" s="1"/>
  <c r="D42" i="3"/>
  <c r="I39" i="3"/>
  <c r="F39" i="3"/>
  <c r="I38" i="3"/>
  <c r="F38" i="3"/>
  <c r="I37" i="3"/>
  <c r="F37" i="3"/>
  <c r="AE36" i="3"/>
  <c r="M36" i="3"/>
  <c r="J36" i="3"/>
  <c r="AF32" i="3"/>
  <c r="AF26" i="3" s="1"/>
  <c r="N32" i="3"/>
  <c r="N26" i="3" s="1"/>
  <c r="AF31" i="3"/>
  <c r="AF25" i="3" s="1"/>
  <c r="N31" i="3"/>
  <c r="N25" i="3" s="1"/>
  <c r="AF30" i="3"/>
  <c r="AF24" i="3" s="1"/>
  <c r="N30" i="3"/>
  <c r="N24" i="3" s="1"/>
  <c r="AF29" i="3"/>
  <c r="AF23" i="3" s="1"/>
  <c r="N29" i="3"/>
  <c r="N23" i="3" s="1"/>
  <c r="H32" i="3"/>
  <c r="G32" i="3"/>
  <c r="E32" i="3"/>
  <c r="H31" i="3"/>
  <c r="G31" i="3"/>
  <c r="E31" i="3"/>
  <c r="H30" i="3"/>
  <c r="G30" i="3"/>
  <c r="E30" i="3"/>
  <c r="D30" i="3"/>
  <c r="D29" i="3"/>
  <c r="I26" i="3"/>
  <c r="F26" i="3"/>
  <c r="I25" i="3"/>
  <c r="F25" i="3"/>
  <c r="I24" i="3"/>
  <c r="F24" i="3"/>
  <c r="AE23" i="3"/>
  <c r="M23" i="3"/>
  <c r="J23" i="3"/>
  <c r="K23" i="3" s="1"/>
  <c r="I45" i="3" l="1"/>
  <c r="F305" i="3"/>
  <c r="J180" i="3"/>
  <c r="I188" i="3"/>
  <c r="O153" i="3"/>
  <c r="P153" i="3" s="1"/>
  <c r="Q153" i="3" s="1"/>
  <c r="R153" i="3" s="1"/>
  <c r="I149" i="3"/>
  <c r="J154" i="3"/>
  <c r="K154" i="3" s="1"/>
  <c r="O154" i="3" s="1"/>
  <c r="J39" i="3"/>
  <c r="F266" i="3"/>
  <c r="I136" i="3"/>
  <c r="F162" i="3"/>
  <c r="I382" i="3"/>
  <c r="I160" i="3"/>
  <c r="F240" i="3"/>
  <c r="F199" i="3"/>
  <c r="O218" i="3"/>
  <c r="M219" i="3" s="1"/>
  <c r="F318" i="3"/>
  <c r="I331" i="3"/>
  <c r="F136" i="3"/>
  <c r="J91" i="3"/>
  <c r="K91" i="3" s="1"/>
  <c r="O91" i="3" s="1"/>
  <c r="J37" i="3"/>
  <c r="K37" i="3" s="1"/>
  <c r="O37" i="3" s="1"/>
  <c r="J285" i="3"/>
  <c r="K285" i="3" s="1"/>
  <c r="O285" i="3" s="1"/>
  <c r="F292" i="3"/>
  <c r="I71" i="3"/>
  <c r="I110" i="3"/>
  <c r="F45" i="3"/>
  <c r="F97" i="3"/>
  <c r="I240" i="3"/>
  <c r="I279" i="3"/>
  <c r="I290" i="3"/>
  <c r="J26" i="3"/>
  <c r="K26" i="3" s="1"/>
  <c r="O26" i="3" s="1"/>
  <c r="J51" i="3"/>
  <c r="K51" i="3" s="1"/>
  <c r="O51" i="3" s="1"/>
  <c r="J64" i="3"/>
  <c r="K64" i="3" s="1"/>
  <c r="O64" i="3" s="1"/>
  <c r="J65" i="3"/>
  <c r="K65" i="3" s="1"/>
  <c r="O65" i="3" s="1"/>
  <c r="J77" i="3"/>
  <c r="K77" i="3" s="1"/>
  <c r="O77" i="3" s="1"/>
  <c r="J102" i="3"/>
  <c r="K102" i="3" s="1"/>
  <c r="O102" i="3" s="1"/>
  <c r="J104" i="3"/>
  <c r="K104" i="3" s="1"/>
  <c r="O104" i="3" s="1"/>
  <c r="J115" i="3"/>
  <c r="J129" i="3"/>
  <c r="K129" i="3" s="1"/>
  <c r="O129" i="3" s="1"/>
  <c r="J130" i="3"/>
  <c r="K130" i="3" s="1"/>
  <c r="O130" i="3" s="1"/>
  <c r="J155" i="3"/>
  <c r="K155" i="3" s="1"/>
  <c r="O155" i="3" s="1"/>
  <c r="J168" i="3"/>
  <c r="K168" i="3" s="1"/>
  <c r="O168" i="3" s="1"/>
  <c r="J167" i="3"/>
  <c r="K167" i="3" s="1"/>
  <c r="O167" i="3" s="1"/>
  <c r="J182" i="3"/>
  <c r="K182" i="3" s="1"/>
  <c r="O182" i="3" s="1"/>
  <c r="J193" i="3"/>
  <c r="K193" i="3" s="1"/>
  <c r="O193" i="3" s="1"/>
  <c r="J195" i="3"/>
  <c r="K195" i="3" s="1"/>
  <c r="O195" i="3" s="1"/>
  <c r="J208" i="3"/>
  <c r="K208" i="3" s="1"/>
  <c r="O208" i="3" s="1"/>
  <c r="J220" i="3"/>
  <c r="K220" i="3" s="1"/>
  <c r="O220" i="3" s="1"/>
  <c r="J234" i="3"/>
  <c r="K234" i="3" s="1"/>
  <c r="O234" i="3" s="1"/>
  <c r="J233" i="3"/>
  <c r="K233" i="3" s="1"/>
  <c r="O233" i="3" s="1"/>
  <c r="J272" i="3"/>
  <c r="K272" i="3" s="1"/>
  <c r="O272" i="3" s="1"/>
  <c r="J284" i="3"/>
  <c r="K284" i="3" s="1"/>
  <c r="O284" i="3" s="1"/>
  <c r="J298" i="3"/>
  <c r="K298" i="3" s="1"/>
  <c r="O298" i="3" s="1"/>
  <c r="J297" i="3"/>
  <c r="K297" i="3" s="1"/>
  <c r="O297" i="3" s="1"/>
  <c r="O244" i="3"/>
  <c r="P244" i="3" s="1"/>
  <c r="Q244" i="3" s="1"/>
  <c r="R244" i="3" s="1"/>
  <c r="J116" i="3"/>
  <c r="K116" i="3" s="1"/>
  <c r="O116" i="3" s="1"/>
  <c r="O205" i="3"/>
  <c r="P205" i="3" s="1"/>
  <c r="Q205" i="3" s="1"/>
  <c r="R205" i="3" s="1"/>
  <c r="S205" i="3" s="1"/>
  <c r="O88" i="3"/>
  <c r="P88" i="3" s="1"/>
  <c r="Q88" i="3" s="1"/>
  <c r="R88" i="3" s="1"/>
  <c r="O127" i="3"/>
  <c r="M128" i="3" s="1"/>
  <c r="O179" i="3"/>
  <c r="P179" i="3" s="1"/>
  <c r="Q179" i="3" s="1"/>
  <c r="R179" i="3" s="1"/>
  <c r="O309" i="3"/>
  <c r="M310" i="3" s="1"/>
  <c r="J364" i="3"/>
  <c r="K364" i="3" s="1"/>
  <c r="O364" i="3" s="1"/>
  <c r="J117" i="3"/>
  <c r="K117" i="3" s="1"/>
  <c r="O117" i="3" s="1"/>
  <c r="O62" i="3"/>
  <c r="P62" i="3" s="1"/>
  <c r="Q62" i="3" s="1"/>
  <c r="R62" i="3" s="1"/>
  <c r="I175" i="3"/>
  <c r="I214" i="3"/>
  <c r="I253" i="3"/>
  <c r="I305" i="3"/>
  <c r="F69" i="3"/>
  <c r="I97" i="3"/>
  <c r="F188" i="3"/>
  <c r="O192" i="3"/>
  <c r="P192" i="3" s="1"/>
  <c r="Q192" i="3" s="1"/>
  <c r="R192" i="3" s="1"/>
  <c r="I266" i="3"/>
  <c r="J50" i="3"/>
  <c r="K50" i="3" s="1"/>
  <c r="O50" i="3" s="1"/>
  <c r="J128" i="3"/>
  <c r="J194" i="3"/>
  <c r="K194" i="3" s="1"/>
  <c r="O194" i="3" s="1"/>
  <c r="F225" i="3"/>
  <c r="J258" i="3"/>
  <c r="K258" i="3" s="1"/>
  <c r="O258" i="3" s="1"/>
  <c r="J260" i="3"/>
  <c r="K260" i="3" s="1"/>
  <c r="O260" i="3" s="1"/>
  <c r="F329" i="3"/>
  <c r="O335" i="3"/>
  <c r="P335" i="3" s="1"/>
  <c r="Q335" i="3" s="1"/>
  <c r="R335" i="3" s="1"/>
  <c r="F370" i="3"/>
  <c r="O374" i="3"/>
  <c r="P374" i="3" s="1"/>
  <c r="Q374" i="3" s="1"/>
  <c r="J377" i="3"/>
  <c r="K377" i="3" s="1"/>
  <c r="O377" i="3" s="1"/>
  <c r="J63" i="3"/>
  <c r="K63" i="3" s="1"/>
  <c r="O63" i="3" s="1"/>
  <c r="J142" i="3"/>
  <c r="K142" i="3" s="1"/>
  <c r="O142" i="3" s="1"/>
  <c r="F212" i="3"/>
  <c r="J206" i="3"/>
  <c r="K206" i="3" s="1"/>
  <c r="O206" i="3" s="1"/>
  <c r="J246" i="3"/>
  <c r="K246" i="3" s="1"/>
  <c r="O246" i="3" s="1"/>
  <c r="O348" i="3"/>
  <c r="M349" i="3" s="1"/>
  <c r="J363" i="3"/>
  <c r="K363" i="3" s="1"/>
  <c r="O363" i="3" s="1"/>
  <c r="J78" i="3"/>
  <c r="K78" i="3" s="1"/>
  <c r="O78" i="3" s="1"/>
  <c r="F149" i="3"/>
  <c r="F175" i="3"/>
  <c r="F227" i="3"/>
  <c r="O231" i="3"/>
  <c r="M232" i="3" s="1"/>
  <c r="F357" i="3"/>
  <c r="J38" i="3"/>
  <c r="K38" i="3" s="1"/>
  <c r="O38" i="3" s="1"/>
  <c r="I58" i="3"/>
  <c r="I84" i="3"/>
  <c r="F110" i="3"/>
  <c r="J141" i="3"/>
  <c r="K141" i="3" s="1"/>
  <c r="O141" i="3" s="1"/>
  <c r="J219" i="3"/>
  <c r="K219" i="3" s="1"/>
  <c r="O219" i="3" s="1"/>
  <c r="F253" i="3"/>
  <c r="O257" i="3"/>
  <c r="P257" i="3" s="1"/>
  <c r="Q257" i="3" s="1"/>
  <c r="R257" i="3" s="1"/>
  <c r="F279" i="3"/>
  <c r="O283" i="3"/>
  <c r="M284" i="3" s="1"/>
  <c r="I318" i="3"/>
  <c r="I344" i="3"/>
  <c r="O101" i="3"/>
  <c r="P101" i="3" s="1"/>
  <c r="Q101" i="3" s="1"/>
  <c r="R101" i="3" s="1"/>
  <c r="J181" i="3"/>
  <c r="K181" i="3" s="1"/>
  <c r="O181" i="3" s="1"/>
  <c r="I201" i="3"/>
  <c r="I225" i="3"/>
  <c r="J245" i="3"/>
  <c r="K245" i="3" s="1"/>
  <c r="O245" i="3" s="1"/>
  <c r="J259" i="3"/>
  <c r="K259" i="3" s="1"/>
  <c r="O259" i="3" s="1"/>
  <c r="J271" i="3"/>
  <c r="K271" i="3" s="1"/>
  <c r="O271" i="3" s="1"/>
  <c r="J273" i="3"/>
  <c r="K273" i="3" s="1"/>
  <c r="O273" i="3" s="1"/>
  <c r="I357" i="3"/>
  <c r="F383" i="3"/>
  <c r="J312" i="3"/>
  <c r="K312" i="3" s="1"/>
  <c r="O312" i="3" s="1"/>
  <c r="J310" i="3"/>
  <c r="K310" i="3" s="1"/>
  <c r="O310" i="3" s="1"/>
  <c r="J311" i="3"/>
  <c r="K311" i="3" s="1"/>
  <c r="O311" i="3" s="1"/>
  <c r="J323" i="3"/>
  <c r="K323" i="3" s="1"/>
  <c r="O323" i="3" s="1"/>
  <c r="J338" i="3"/>
  <c r="K338" i="3" s="1"/>
  <c r="O338" i="3" s="1"/>
  <c r="F343" i="3"/>
  <c r="F342" i="3"/>
  <c r="F344" i="3"/>
  <c r="J349" i="3"/>
  <c r="K349" i="3" s="1"/>
  <c r="O349" i="3" s="1"/>
  <c r="I356" i="3"/>
  <c r="I355" i="3"/>
  <c r="J376" i="3"/>
  <c r="K376" i="3" s="1"/>
  <c r="O376" i="3" s="1"/>
  <c r="I381" i="3"/>
  <c r="J90" i="3"/>
  <c r="K90" i="3" s="1"/>
  <c r="O90" i="3" s="1"/>
  <c r="J103" i="3"/>
  <c r="K103" i="3" s="1"/>
  <c r="O103" i="3" s="1"/>
  <c r="I123" i="3"/>
  <c r="J169" i="3"/>
  <c r="K169" i="3" s="1"/>
  <c r="O169" i="3" s="1"/>
  <c r="J232" i="3"/>
  <c r="J247" i="3"/>
  <c r="K247" i="3" s="1"/>
  <c r="O247" i="3" s="1"/>
  <c r="F265" i="3"/>
  <c r="I292" i="3"/>
  <c r="J299" i="3"/>
  <c r="J337" i="3"/>
  <c r="K337" i="3" s="1"/>
  <c r="O337" i="3" s="1"/>
  <c r="O361" i="3"/>
  <c r="P361" i="3" s="1"/>
  <c r="Q361" i="3" s="1"/>
  <c r="I122" i="3"/>
  <c r="F148" i="3"/>
  <c r="F264" i="3"/>
  <c r="I291" i="3"/>
  <c r="F147" i="3"/>
  <c r="I162" i="3"/>
  <c r="F214" i="3"/>
  <c r="J221" i="3"/>
  <c r="K322" i="3"/>
  <c r="O322" i="3" s="1"/>
  <c r="J350" i="3"/>
  <c r="K350" i="3" s="1"/>
  <c r="O350" i="3" s="1"/>
  <c r="J362" i="3"/>
  <c r="K362" i="3" s="1"/>
  <c r="O362" i="3" s="1"/>
  <c r="I370" i="3"/>
  <c r="J89" i="3"/>
  <c r="I161" i="3"/>
  <c r="I383" i="3"/>
  <c r="I135" i="3"/>
  <c r="F201" i="3"/>
  <c r="F213" i="3"/>
  <c r="J325" i="3"/>
  <c r="K325" i="3" s="1"/>
  <c r="O325" i="3" s="1"/>
  <c r="J336" i="3"/>
  <c r="K336" i="3" s="1"/>
  <c r="O336" i="3" s="1"/>
  <c r="I369" i="3"/>
  <c r="J375" i="3"/>
  <c r="K375" i="3" s="1"/>
  <c r="O375" i="3" s="1"/>
  <c r="F200" i="3"/>
  <c r="I227" i="3"/>
  <c r="J286" i="3"/>
  <c r="K296" i="3"/>
  <c r="O296" i="3" s="1"/>
  <c r="M297" i="3" s="1"/>
  <c r="F331" i="3"/>
  <c r="I134" i="3"/>
  <c r="O166" i="3"/>
  <c r="P166" i="3" s="1"/>
  <c r="Q166" i="3" s="1"/>
  <c r="R166" i="3" s="1"/>
  <c r="I226" i="3"/>
  <c r="K270" i="3"/>
  <c r="O270" i="3" s="1"/>
  <c r="P270" i="3" s="1"/>
  <c r="Q270" i="3" s="1"/>
  <c r="R270" i="3" s="1"/>
  <c r="S270" i="3" s="1"/>
  <c r="F330" i="3"/>
  <c r="I368" i="3"/>
  <c r="K114" i="3"/>
  <c r="O114" i="3" s="1"/>
  <c r="M115" i="3" s="1"/>
  <c r="J143" i="3"/>
  <c r="K143" i="3" s="1"/>
  <c r="O143" i="3" s="1"/>
  <c r="J156" i="3"/>
  <c r="K156" i="3" s="1"/>
  <c r="O156" i="3" s="1"/>
  <c r="J207" i="3"/>
  <c r="J324" i="3"/>
  <c r="K324" i="3" s="1"/>
  <c r="O324" i="3" s="1"/>
  <c r="J351" i="3"/>
  <c r="K351" i="3" s="1"/>
  <c r="O351" i="3" s="1"/>
  <c r="F56" i="3"/>
  <c r="F84" i="3"/>
  <c r="K75" i="3"/>
  <c r="O75" i="3" s="1"/>
  <c r="P75" i="3" s="1"/>
  <c r="Q75" i="3" s="1"/>
  <c r="R75" i="3" s="1"/>
  <c r="S75" i="3" s="1"/>
  <c r="J76" i="3"/>
  <c r="F71" i="3"/>
  <c r="F83" i="3"/>
  <c r="F58" i="3"/>
  <c r="F70" i="3"/>
  <c r="F82" i="3"/>
  <c r="K49" i="3"/>
  <c r="O49" i="3" s="1"/>
  <c r="P49" i="3" s="1"/>
  <c r="Q49" i="3" s="1"/>
  <c r="R49" i="3" s="1"/>
  <c r="J52" i="3"/>
  <c r="K52" i="3" s="1"/>
  <c r="O52" i="3" s="1"/>
  <c r="F57" i="3"/>
  <c r="F355" i="3"/>
  <c r="F356" i="3"/>
  <c r="F368" i="3"/>
  <c r="F369" i="3"/>
  <c r="F381" i="3"/>
  <c r="F382" i="3"/>
  <c r="I303" i="3"/>
  <c r="I304" i="3"/>
  <c r="I316" i="3"/>
  <c r="I317" i="3"/>
  <c r="I329" i="3"/>
  <c r="I330" i="3"/>
  <c r="I342" i="3"/>
  <c r="I343" i="3"/>
  <c r="F290" i="3"/>
  <c r="F291" i="3"/>
  <c r="F303" i="3"/>
  <c r="F304" i="3"/>
  <c r="F316" i="3"/>
  <c r="F317" i="3"/>
  <c r="I238" i="3"/>
  <c r="I239" i="3"/>
  <c r="F277" i="3"/>
  <c r="F278" i="3"/>
  <c r="I251" i="3"/>
  <c r="I252" i="3"/>
  <c r="I264" i="3"/>
  <c r="I265" i="3"/>
  <c r="I277" i="3"/>
  <c r="I278" i="3"/>
  <c r="F226" i="3"/>
  <c r="F238" i="3"/>
  <c r="F239" i="3"/>
  <c r="F251" i="3"/>
  <c r="F252" i="3"/>
  <c r="M154" i="3"/>
  <c r="K180" i="3"/>
  <c r="O180" i="3" s="1"/>
  <c r="I173" i="3"/>
  <c r="I174" i="3"/>
  <c r="I186" i="3"/>
  <c r="I187" i="3"/>
  <c r="I199" i="3"/>
  <c r="I200" i="3"/>
  <c r="I212" i="3"/>
  <c r="I213" i="3"/>
  <c r="F160" i="3"/>
  <c r="F161" i="3"/>
  <c r="F173" i="3"/>
  <c r="F174" i="3"/>
  <c r="F186" i="3"/>
  <c r="F187" i="3"/>
  <c r="I95" i="3"/>
  <c r="I96" i="3"/>
  <c r="F134" i="3"/>
  <c r="F135" i="3"/>
  <c r="K140" i="3"/>
  <c r="O140" i="3" s="1"/>
  <c r="I108" i="3"/>
  <c r="I109" i="3"/>
  <c r="I147" i="3"/>
  <c r="I148" i="3"/>
  <c r="F95" i="3"/>
  <c r="F96" i="3"/>
  <c r="F108" i="3"/>
  <c r="F109" i="3"/>
  <c r="F121" i="3"/>
  <c r="F122" i="3"/>
  <c r="I82" i="3"/>
  <c r="I83" i="3"/>
  <c r="I69" i="3"/>
  <c r="I70" i="3"/>
  <c r="I56" i="3"/>
  <c r="I57" i="3"/>
  <c r="K39" i="3"/>
  <c r="O39" i="3" s="1"/>
  <c r="K36" i="3"/>
  <c r="O36" i="3" s="1"/>
  <c r="P36" i="3" s="1"/>
  <c r="Q36" i="3" s="1"/>
  <c r="F43" i="3"/>
  <c r="F44" i="3"/>
  <c r="I43" i="3"/>
  <c r="I44" i="3"/>
  <c r="I32" i="3"/>
  <c r="J25" i="3"/>
  <c r="K25" i="3" s="1"/>
  <c r="O25" i="3" s="1"/>
  <c r="F31" i="3"/>
  <c r="O23" i="3"/>
  <c r="P23" i="3" s="1"/>
  <c r="Q23" i="3" s="1"/>
  <c r="I30" i="3"/>
  <c r="J24" i="3"/>
  <c r="K24" i="3" s="1"/>
  <c r="O24" i="3" s="1"/>
  <c r="I31" i="3"/>
  <c r="F30" i="3"/>
  <c r="F32" i="3"/>
  <c r="R23" i="3" l="1"/>
  <c r="P218" i="3"/>
  <c r="Q218" i="3" s="1"/>
  <c r="R218" i="3" s="1"/>
  <c r="S218" i="3" s="1"/>
  <c r="J183" i="3"/>
  <c r="J118" i="3"/>
  <c r="P309" i="3"/>
  <c r="Q309" i="3" s="1"/>
  <c r="R309" i="3" s="1"/>
  <c r="S309" i="3" s="1"/>
  <c r="J105" i="3"/>
  <c r="P231" i="3"/>
  <c r="Q231" i="3" s="1"/>
  <c r="R231" i="3" s="1"/>
  <c r="M336" i="3"/>
  <c r="P336" i="3" s="1"/>
  <c r="Q336" i="3" s="1"/>
  <c r="M362" i="3"/>
  <c r="M363" i="3" s="1"/>
  <c r="P363" i="3" s="1"/>
  <c r="Q363" i="3" s="1"/>
  <c r="R363" i="3" s="1"/>
  <c r="K115" i="3"/>
  <c r="O115" i="3" s="1"/>
  <c r="M116" i="3" s="1"/>
  <c r="M117" i="3" s="1"/>
  <c r="P117" i="3" s="1"/>
  <c r="Q117" i="3" s="1"/>
  <c r="R117" i="3" s="1"/>
  <c r="J287" i="3"/>
  <c r="P127" i="3"/>
  <c r="Q127" i="3" s="1"/>
  <c r="R127" i="3" s="1"/>
  <c r="S127" i="3" s="1"/>
  <c r="M63" i="3"/>
  <c r="P63" i="3" s="1"/>
  <c r="Q63" i="3" s="1"/>
  <c r="J79" i="3"/>
  <c r="M193" i="3"/>
  <c r="P193" i="3" s="1"/>
  <c r="Q193" i="3" s="1"/>
  <c r="R193" i="3" s="1"/>
  <c r="S193" i="3" s="1"/>
  <c r="J365" i="3"/>
  <c r="J235" i="3"/>
  <c r="J196" i="3"/>
  <c r="M180" i="3"/>
  <c r="P180" i="3" s="1"/>
  <c r="Q180" i="3" s="1"/>
  <c r="R180" i="3" s="1"/>
  <c r="M375" i="3"/>
  <c r="P375" i="3" s="1"/>
  <c r="Q375" i="3" s="1"/>
  <c r="R375" i="3" s="1"/>
  <c r="J131" i="3"/>
  <c r="J209" i="3"/>
  <c r="J300" i="3"/>
  <c r="J40" i="3"/>
  <c r="J66" i="3"/>
  <c r="M102" i="3"/>
  <c r="P102" i="3" s="1"/>
  <c r="Q102" i="3" s="1"/>
  <c r="K128" i="3"/>
  <c r="O128" i="3" s="1"/>
  <c r="P128" i="3" s="1"/>
  <c r="Q128" i="3" s="1"/>
  <c r="R128" i="3" s="1"/>
  <c r="M206" i="3"/>
  <c r="P206" i="3" s="1"/>
  <c r="Q206" i="3" s="1"/>
  <c r="J222" i="3"/>
  <c r="K221" i="3"/>
  <c r="O221" i="3" s="1"/>
  <c r="K232" i="3"/>
  <c r="O232" i="3" s="1"/>
  <c r="P232" i="3" s="1"/>
  <c r="Q232" i="3" s="1"/>
  <c r="R232" i="3" s="1"/>
  <c r="M245" i="3"/>
  <c r="M246" i="3" s="1"/>
  <c r="M247" i="3" s="1"/>
  <c r="P247" i="3" s="1"/>
  <c r="Q247" i="3" s="1"/>
  <c r="R247" i="3" s="1"/>
  <c r="J261" i="3"/>
  <c r="P283" i="3"/>
  <c r="Q283" i="3" s="1"/>
  <c r="R283" i="3" s="1"/>
  <c r="S283" i="3" s="1"/>
  <c r="K286" i="3"/>
  <c r="O286" i="3" s="1"/>
  <c r="M285" i="3"/>
  <c r="M286" i="3" s="1"/>
  <c r="J274" i="3"/>
  <c r="J313" i="3"/>
  <c r="M167" i="3"/>
  <c r="M168" i="3" s="1"/>
  <c r="M169" i="3" s="1"/>
  <c r="P169" i="3" s="1"/>
  <c r="Q169" i="3" s="1"/>
  <c r="R169" i="3" s="1"/>
  <c r="M89" i="3"/>
  <c r="P114" i="3"/>
  <c r="Q114" i="3" s="1"/>
  <c r="R114" i="3" s="1"/>
  <c r="K299" i="3"/>
  <c r="O299" i="3" s="1"/>
  <c r="M258" i="3"/>
  <c r="P258" i="3" s="1"/>
  <c r="Q258" i="3" s="1"/>
  <c r="R258" i="3" s="1"/>
  <c r="S258" i="3" s="1"/>
  <c r="K89" i="3"/>
  <c r="O89" i="3" s="1"/>
  <c r="M155" i="3"/>
  <c r="M156" i="3" s="1"/>
  <c r="P156" i="3" s="1"/>
  <c r="Q156" i="3" s="1"/>
  <c r="R156" i="3" s="1"/>
  <c r="P348" i="3"/>
  <c r="Q348" i="3" s="1"/>
  <c r="R348" i="3" s="1"/>
  <c r="S348" i="3" s="1"/>
  <c r="M271" i="3"/>
  <c r="M272" i="3" s="1"/>
  <c r="P296" i="3"/>
  <c r="Q296" i="3" s="1"/>
  <c r="R296" i="3" s="1"/>
  <c r="M311" i="3"/>
  <c r="M312" i="3" s="1"/>
  <c r="P312" i="3" s="1"/>
  <c r="Q312" i="3" s="1"/>
  <c r="R312" i="3" s="1"/>
  <c r="J326" i="3"/>
  <c r="J339" i="3"/>
  <c r="J352" i="3"/>
  <c r="M350" i="3"/>
  <c r="P350" i="3" s="1"/>
  <c r="Q350" i="3" s="1"/>
  <c r="R350" i="3" s="1"/>
  <c r="J378" i="3"/>
  <c r="P322" i="3"/>
  <c r="Q322" i="3" s="1"/>
  <c r="R322" i="3" s="1"/>
  <c r="S322" i="3" s="1"/>
  <c r="M323" i="3"/>
  <c r="P323" i="3" s="1"/>
  <c r="Q323" i="3" s="1"/>
  <c r="R323" i="3" s="1"/>
  <c r="J144" i="3"/>
  <c r="K207" i="3"/>
  <c r="O207" i="3" s="1"/>
  <c r="J248" i="3"/>
  <c r="J170" i="3"/>
  <c r="J92" i="3"/>
  <c r="P219" i="3"/>
  <c r="Q219" i="3" s="1"/>
  <c r="R219" i="3" s="1"/>
  <c r="J157" i="3"/>
  <c r="P297" i="3"/>
  <c r="Q297" i="3" s="1"/>
  <c r="R297" i="3" s="1"/>
  <c r="S297" i="3" s="1"/>
  <c r="J53" i="3"/>
  <c r="M50" i="3"/>
  <c r="P50" i="3" s="1"/>
  <c r="Q50" i="3" s="1"/>
  <c r="R50" i="3" s="1"/>
  <c r="S50" i="3" s="1"/>
  <c r="M76" i="3"/>
  <c r="M37" i="3"/>
  <c r="M38" i="3" s="1"/>
  <c r="M39" i="3" s="1"/>
  <c r="P39" i="3" s="1"/>
  <c r="Q39" i="3" s="1"/>
  <c r="R39" i="3" s="1"/>
  <c r="K76" i="3"/>
  <c r="O76" i="3" s="1"/>
  <c r="R374" i="3"/>
  <c r="R361" i="3"/>
  <c r="P349" i="3"/>
  <c r="Q349" i="3" s="1"/>
  <c r="S335" i="3"/>
  <c r="P310" i="3"/>
  <c r="Q310" i="3" s="1"/>
  <c r="M298" i="3"/>
  <c r="M299" i="3" s="1"/>
  <c r="P284" i="3"/>
  <c r="Q284" i="3" s="1"/>
  <c r="R284" i="3" s="1"/>
  <c r="S244" i="3"/>
  <c r="T270" i="3"/>
  <c r="X270" i="3" s="1"/>
  <c r="S257" i="3"/>
  <c r="M220" i="3"/>
  <c r="S179" i="3"/>
  <c r="S153" i="3"/>
  <c r="S166" i="3"/>
  <c r="P154" i="3"/>
  <c r="Q154" i="3" s="1"/>
  <c r="R154" i="3" s="1"/>
  <c r="S192" i="3"/>
  <c r="T205" i="3"/>
  <c r="X205" i="3" s="1"/>
  <c r="S101" i="3"/>
  <c r="P140" i="3"/>
  <c r="Q140" i="3" s="1"/>
  <c r="M141" i="3"/>
  <c r="M142" i="3" s="1"/>
  <c r="M143" i="3" s="1"/>
  <c r="P143" i="3" s="1"/>
  <c r="Q143" i="3" s="1"/>
  <c r="R143" i="3" s="1"/>
  <c r="S88" i="3"/>
  <c r="T75" i="3"/>
  <c r="X75" i="3" s="1"/>
  <c r="S62" i="3"/>
  <c r="S49" i="3"/>
  <c r="R36" i="3"/>
  <c r="M24" i="3"/>
  <c r="M25" i="3" s="1"/>
  <c r="M26" i="3" s="1"/>
  <c r="P26" i="3" s="1"/>
  <c r="Q26" i="3" s="1"/>
  <c r="R26" i="3" s="1"/>
  <c r="J27" i="3"/>
  <c r="S23" i="3"/>
  <c r="M65" i="3" l="1"/>
  <c r="P65" i="3" s="1"/>
  <c r="Q65" i="3" s="1"/>
  <c r="R65" i="3" s="1"/>
  <c r="M337" i="3"/>
  <c r="P337" i="3" s="1"/>
  <c r="Q337" i="3" s="1"/>
  <c r="R337" i="3" s="1"/>
  <c r="M194" i="3"/>
  <c r="M195" i="3" s="1"/>
  <c r="P195" i="3" s="1"/>
  <c r="Q195" i="3" s="1"/>
  <c r="R195" i="3" s="1"/>
  <c r="P245" i="3"/>
  <c r="Q245" i="3" s="1"/>
  <c r="R245" i="3" s="1"/>
  <c r="S245" i="3" s="1"/>
  <c r="T245" i="3" s="1"/>
  <c r="X245" i="3" s="1"/>
  <c r="P362" i="3"/>
  <c r="Q362" i="3" s="1"/>
  <c r="R362" i="3" s="1"/>
  <c r="S362" i="3" s="1"/>
  <c r="P115" i="3"/>
  <c r="Q115" i="3" s="1"/>
  <c r="R115" i="3" s="1"/>
  <c r="S115" i="3" s="1"/>
  <c r="M129" i="3"/>
  <c r="P129" i="3" s="1"/>
  <c r="Q129" i="3" s="1"/>
  <c r="R129" i="3" s="1"/>
  <c r="S129" i="3" s="1"/>
  <c r="P286" i="3"/>
  <c r="Q286" i="3" s="1"/>
  <c r="R286" i="3" s="1"/>
  <c r="M376" i="3"/>
  <c r="M377" i="3" s="1"/>
  <c r="P377" i="3" s="1"/>
  <c r="Q377" i="3" s="1"/>
  <c r="R377" i="3" s="1"/>
  <c r="M103" i="3"/>
  <c r="M104" i="3" s="1"/>
  <c r="P104" i="3" s="1"/>
  <c r="Q104" i="3" s="1"/>
  <c r="R104" i="3" s="1"/>
  <c r="M181" i="3"/>
  <c r="M182" i="3" s="1"/>
  <c r="P182" i="3" s="1"/>
  <c r="Q182" i="3" s="1"/>
  <c r="R182" i="3" s="1"/>
  <c r="M207" i="3"/>
  <c r="P207" i="3" s="1"/>
  <c r="Q207" i="3" s="1"/>
  <c r="R207" i="3" s="1"/>
  <c r="M233" i="3"/>
  <c r="M234" i="3" s="1"/>
  <c r="P234" i="3" s="1"/>
  <c r="Q234" i="3" s="1"/>
  <c r="R234" i="3" s="1"/>
  <c r="P64" i="3"/>
  <c r="Q64" i="3" s="1"/>
  <c r="R64" i="3" s="1"/>
  <c r="P76" i="3"/>
  <c r="Q76" i="3" s="1"/>
  <c r="R76" i="3" s="1"/>
  <c r="P116" i="3"/>
  <c r="Q116" i="3" s="1"/>
  <c r="R116" i="3" s="1"/>
  <c r="P141" i="3"/>
  <c r="Q141" i="3" s="1"/>
  <c r="R141" i="3" s="1"/>
  <c r="S141" i="3" s="1"/>
  <c r="P155" i="3"/>
  <c r="Q155" i="3" s="1"/>
  <c r="R155" i="3" s="1"/>
  <c r="S156" i="3" s="1"/>
  <c r="P168" i="3"/>
  <c r="Q168" i="3" s="1"/>
  <c r="R168" i="3" s="1"/>
  <c r="S169" i="3" s="1"/>
  <c r="T169" i="3" s="1"/>
  <c r="X169" i="3" s="1"/>
  <c r="P167" i="3"/>
  <c r="Q167" i="3" s="1"/>
  <c r="R167" i="3" s="1"/>
  <c r="S167" i="3" s="1"/>
  <c r="M259" i="3"/>
  <c r="M260" i="3" s="1"/>
  <c r="P260" i="3" s="1"/>
  <c r="Q260" i="3" s="1"/>
  <c r="R260" i="3" s="1"/>
  <c r="P271" i="3"/>
  <c r="Q271" i="3" s="1"/>
  <c r="R271" i="3" s="1"/>
  <c r="P285" i="3"/>
  <c r="Q285" i="3" s="1"/>
  <c r="R285" i="3" s="1"/>
  <c r="S285" i="3" s="1"/>
  <c r="P299" i="3"/>
  <c r="Q299" i="3" s="1"/>
  <c r="R299" i="3" s="1"/>
  <c r="M273" i="3"/>
  <c r="P273" i="3" s="1"/>
  <c r="Q273" i="3" s="1"/>
  <c r="R273" i="3" s="1"/>
  <c r="P272" i="3"/>
  <c r="Q272" i="3" s="1"/>
  <c r="R272" i="3" s="1"/>
  <c r="V76" i="3"/>
  <c r="Y75" i="3"/>
  <c r="Z75" i="3" s="1"/>
  <c r="V206" i="3"/>
  <c r="Y205" i="3"/>
  <c r="Z205" i="3" s="1"/>
  <c r="P89" i="3"/>
  <c r="Q89" i="3" s="1"/>
  <c r="R89" i="3" s="1"/>
  <c r="S89" i="3" s="1"/>
  <c r="T89" i="3" s="1"/>
  <c r="X89" i="3" s="1"/>
  <c r="V271" i="3"/>
  <c r="Y270" i="3"/>
  <c r="Z270" i="3" s="1"/>
  <c r="P37" i="3"/>
  <c r="Q37" i="3" s="1"/>
  <c r="R37" i="3" s="1"/>
  <c r="S37" i="3" s="1"/>
  <c r="P38" i="3"/>
  <c r="Q38" i="3" s="1"/>
  <c r="R38" i="3" s="1"/>
  <c r="P311" i="3"/>
  <c r="Q311" i="3" s="1"/>
  <c r="R311" i="3" s="1"/>
  <c r="S312" i="3" s="1"/>
  <c r="M90" i="3"/>
  <c r="M364" i="3"/>
  <c r="P364" i="3" s="1"/>
  <c r="Q364" i="3" s="1"/>
  <c r="R364" i="3" s="1"/>
  <c r="S364" i="3" s="1"/>
  <c r="T364" i="3" s="1"/>
  <c r="X364" i="3" s="1"/>
  <c r="M324" i="3"/>
  <c r="M325" i="3" s="1"/>
  <c r="P325" i="3" s="1"/>
  <c r="Q325" i="3" s="1"/>
  <c r="R325" i="3" s="1"/>
  <c r="M338" i="3"/>
  <c r="P338" i="3" s="1"/>
  <c r="Q338" i="3" s="1"/>
  <c r="R338" i="3" s="1"/>
  <c r="S338" i="3" s="1"/>
  <c r="M351" i="3"/>
  <c r="P351" i="3" s="1"/>
  <c r="Q351" i="3" s="1"/>
  <c r="R351" i="3" s="1"/>
  <c r="S351" i="3" s="1"/>
  <c r="P298" i="3"/>
  <c r="Q298" i="3" s="1"/>
  <c r="R298" i="3" s="1"/>
  <c r="S298" i="3" s="1"/>
  <c r="P142" i="3"/>
  <c r="Q142" i="3" s="1"/>
  <c r="R142" i="3" s="1"/>
  <c r="S143" i="3" s="1"/>
  <c r="P246" i="3"/>
  <c r="Q246" i="3" s="1"/>
  <c r="R246" i="3" s="1"/>
  <c r="S247" i="3" s="1"/>
  <c r="M51" i="3"/>
  <c r="M77" i="3"/>
  <c r="T348" i="3"/>
  <c r="X348" i="3" s="1"/>
  <c r="R349" i="3"/>
  <c r="S361" i="3"/>
  <c r="S363" i="3"/>
  <c r="S374" i="3"/>
  <c r="S375" i="3"/>
  <c r="T309" i="3"/>
  <c r="X309" i="3" s="1"/>
  <c r="S284" i="3"/>
  <c r="R310" i="3"/>
  <c r="T297" i="3"/>
  <c r="X297" i="3" s="1"/>
  <c r="T283" i="3"/>
  <c r="X283" i="3" s="1"/>
  <c r="S296" i="3"/>
  <c r="S323" i="3"/>
  <c r="R336" i="3"/>
  <c r="T322" i="3"/>
  <c r="X322" i="3" s="1"/>
  <c r="T335" i="3"/>
  <c r="X335" i="3" s="1"/>
  <c r="S231" i="3"/>
  <c r="S232" i="3"/>
  <c r="T257" i="3"/>
  <c r="X257" i="3" s="1"/>
  <c r="T218" i="3"/>
  <c r="X218" i="3" s="1"/>
  <c r="M221" i="3"/>
  <c r="P221" i="3" s="1"/>
  <c r="Q221" i="3" s="1"/>
  <c r="R221" i="3" s="1"/>
  <c r="P220" i="3"/>
  <c r="Q220" i="3" s="1"/>
  <c r="T258" i="3"/>
  <c r="X258" i="3" s="1"/>
  <c r="S219" i="3"/>
  <c r="T244" i="3"/>
  <c r="X244" i="3" s="1"/>
  <c r="T192" i="3"/>
  <c r="X192" i="3" s="1"/>
  <c r="T193" i="3"/>
  <c r="X193" i="3" s="1"/>
  <c r="S180" i="3"/>
  <c r="R206" i="3"/>
  <c r="T166" i="3"/>
  <c r="X166" i="3" s="1"/>
  <c r="S154" i="3"/>
  <c r="T179" i="3"/>
  <c r="X179" i="3" s="1"/>
  <c r="T153" i="3"/>
  <c r="X153" i="3" s="1"/>
  <c r="T88" i="3"/>
  <c r="X88" i="3" s="1"/>
  <c r="S128" i="3"/>
  <c r="S114" i="3"/>
  <c r="R102" i="3"/>
  <c r="T127" i="3"/>
  <c r="X127" i="3" s="1"/>
  <c r="T101" i="3"/>
  <c r="X101" i="3" s="1"/>
  <c r="R140" i="3"/>
  <c r="T115" i="3"/>
  <c r="X115" i="3" s="1"/>
  <c r="R63" i="3"/>
  <c r="T62" i="3"/>
  <c r="X62" i="3" s="1"/>
  <c r="T50" i="3"/>
  <c r="X50" i="3" s="1"/>
  <c r="T49" i="3"/>
  <c r="X49" i="3" s="1"/>
  <c r="S36" i="3"/>
  <c r="P25" i="3"/>
  <c r="Q25" i="3" s="1"/>
  <c r="R25" i="3" s="1"/>
  <c r="S26" i="3" s="1"/>
  <c r="P24" i="3"/>
  <c r="Q24" i="3" s="1"/>
  <c r="T23" i="3"/>
  <c r="X23" i="3" s="1"/>
  <c r="S65" i="3" l="1"/>
  <c r="P194" i="3"/>
  <c r="Q194" i="3" s="1"/>
  <c r="R24" i="3"/>
  <c r="S25" i="3" s="1"/>
  <c r="Q27" i="3"/>
  <c r="P181" i="3"/>
  <c r="Q181" i="3" s="1"/>
  <c r="R181" i="3" s="1"/>
  <c r="S181" i="3" s="1"/>
  <c r="S116" i="3"/>
  <c r="T116" i="3" s="1"/>
  <c r="X116" i="3" s="1"/>
  <c r="Q287" i="3"/>
  <c r="P376" i="3"/>
  <c r="Q376" i="3" s="1"/>
  <c r="R376" i="3" s="1"/>
  <c r="S377" i="3" s="1"/>
  <c r="T377" i="3" s="1"/>
  <c r="X377" i="3" s="1"/>
  <c r="M130" i="3"/>
  <c r="P130" i="3" s="1"/>
  <c r="Q130" i="3" s="1"/>
  <c r="R130" i="3" s="1"/>
  <c r="S130" i="3" s="1"/>
  <c r="T130" i="3" s="1"/>
  <c r="X130" i="3" s="1"/>
  <c r="P233" i="3"/>
  <c r="Q233" i="3" s="1"/>
  <c r="R233" i="3" s="1"/>
  <c r="S233" i="3" s="1"/>
  <c r="R287" i="3"/>
  <c r="S286" i="3"/>
  <c r="T286" i="3" s="1"/>
  <c r="X286" i="3" s="1"/>
  <c r="P103" i="3"/>
  <c r="Q103" i="3" s="1"/>
  <c r="R103" i="3" s="1"/>
  <c r="S104" i="3" s="1"/>
  <c r="T104" i="3" s="1"/>
  <c r="X104" i="3" s="1"/>
  <c r="M208" i="3"/>
  <c r="P208" i="3" s="1"/>
  <c r="Q208" i="3" s="1"/>
  <c r="R208" i="3" s="1"/>
  <c r="S208" i="3" s="1"/>
  <c r="T208" i="3" s="1"/>
  <c r="X208" i="3" s="1"/>
  <c r="Q66" i="3"/>
  <c r="R183" i="3"/>
  <c r="Q339" i="3"/>
  <c r="Q365" i="3"/>
  <c r="S155" i="3"/>
  <c r="T155" i="3" s="1"/>
  <c r="X155" i="3" s="1"/>
  <c r="R170" i="3"/>
  <c r="Q170" i="3"/>
  <c r="R365" i="3"/>
  <c r="Q157" i="3"/>
  <c r="R157" i="3"/>
  <c r="P324" i="3"/>
  <c r="Q324" i="3" s="1"/>
  <c r="R324" i="3" s="1"/>
  <c r="S325" i="3" s="1"/>
  <c r="R40" i="3"/>
  <c r="Q118" i="3"/>
  <c r="S117" i="3"/>
  <c r="R118" i="3"/>
  <c r="S168" i="3"/>
  <c r="T168" i="3" s="1"/>
  <c r="X168" i="3" s="1"/>
  <c r="Q209" i="3"/>
  <c r="P259" i="3"/>
  <c r="Q259" i="3" s="1"/>
  <c r="R259" i="3" s="1"/>
  <c r="S260" i="3" s="1"/>
  <c r="T260" i="3" s="1"/>
  <c r="X260" i="3" s="1"/>
  <c r="S273" i="3"/>
  <c r="T273" i="3" s="1"/>
  <c r="X273" i="3" s="1"/>
  <c r="Q274" i="3"/>
  <c r="T312" i="3"/>
  <c r="X312" i="3" s="1"/>
  <c r="V154" i="3"/>
  <c r="Y153" i="3"/>
  <c r="Z153" i="3" s="1"/>
  <c r="AA270" i="3"/>
  <c r="V349" i="3"/>
  <c r="Y348" i="3"/>
  <c r="Z348" i="3" s="1"/>
  <c r="AA75" i="3"/>
  <c r="V128" i="3"/>
  <c r="Y127" i="3"/>
  <c r="Z127" i="3" s="1"/>
  <c r="V63" i="3"/>
  <c r="Y62" i="3"/>
  <c r="Z62" i="3" s="1"/>
  <c r="T351" i="3"/>
  <c r="X351" i="3" s="1"/>
  <c r="V245" i="3"/>
  <c r="V246" i="3" s="1"/>
  <c r="Y244" i="3"/>
  <c r="Z244" i="3" s="1"/>
  <c r="V284" i="3"/>
  <c r="Y283" i="3"/>
  <c r="Z283" i="3" s="1"/>
  <c r="T338" i="3"/>
  <c r="X338" i="3" s="1"/>
  <c r="V50" i="3"/>
  <c r="V51" i="3" s="1"/>
  <c r="Y49" i="3"/>
  <c r="Z49" i="3" s="1"/>
  <c r="T65" i="3"/>
  <c r="X65" i="3" s="1"/>
  <c r="S142" i="3"/>
  <c r="T142" i="3" s="1"/>
  <c r="X142" i="3" s="1"/>
  <c r="V219" i="3"/>
  <c r="Y218" i="3"/>
  <c r="Z218" i="3" s="1"/>
  <c r="V24" i="3"/>
  <c r="Y23" i="3"/>
  <c r="Z23" i="3" s="1"/>
  <c r="V193" i="3"/>
  <c r="V194" i="3" s="1"/>
  <c r="Y192" i="3"/>
  <c r="Z192" i="3" s="1"/>
  <c r="V258" i="3"/>
  <c r="V259" i="3" s="1"/>
  <c r="Y257" i="3"/>
  <c r="Z257" i="3" s="1"/>
  <c r="V336" i="3"/>
  <c r="Y335" i="3"/>
  <c r="Z335" i="3" s="1"/>
  <c r="V310" i="3"/>
  <c r="Y309" i="3"/>
  <c r="Z309" i="3" s="1"/>
  <c r="V323" i="3"/>
  <c r="Y322" i="3"/>
  <c r="Z322" i="3" s="1"/>
  <c r="AA205" i="3"/>
  <c r="V89" i="3"/>
  <c r="V90" i="3" s="1"/>
  <c r="Y88" i="3"/>
  <c r="Z88" i="3" s="1"/>
  <c r="V180" i="3"/>
  <c r="Y179" i="3"/>
  <c r="Z179" i="3" s="1"/>
  <c r="T26" i="3"/>
  <c r="X26" i="3" s="1"/>
  <c r="V167" i="3"/>
  <c r="Y166" i="3"/>
  <c r="Z166" i="3" s="1"/>
  <c r="Q313" i="3"/>
  <c r="V102" i="3"/>
  <c r="Y101" i="3"/>
  <c r="Z101" i="3" s="1"/>
  <c r="Q300" i="3"/>
  <c r="M91" i="3"/>
  <c r="P91" i="3" s="1"/>
  <c r="Q91" i="3" s="1"/>
  <c r="R91" i="3" s="1"/>
  <c r="P90" i="3"/>
  <c r="Q90" i="3" s="1"/>
  <c r="Q40" i="3"/>
  <c r="S39" i="3"/>
  <c r="S38" i="3"/>
  <c r="Q144" i="3"/>
  <c r="S299" i="3"/>
  <c r="S300" i="3" s="1"/>
  <c r="R300" i="3"/>
  <c r="Q352" i="3"/>
  <c r="R248" i="3"/>
  <c r="S246" i="3"/>
  <c r="T246" i="3" s="1"/>
  <c r="X246" i="3" s="1"/>
  <c r="S287" i="3"/>
  <c r="Q248" i="3"/>
  <c r="M78" i="3"/>
  <c r="P78" i="3" s="1"/>
  <c r="Q78" i="3" s="1"/>
  <c r="R78" i="3" s="1"/>
  <c r="P77" i="3"/>
  <c r="Q77" i="3" s="1"/>
  <c r="M52" i="3"/>
  <c r="P52" i="3" s="1"/>
  <c r="Q52" i="3" s="1"/>
  <c r="R52" i="3" s="1"/>
  <c r="P51" i="3"/>
  <c r="Q51" i="3" s="1"/>
  <c r="S365" i="3"/>
  <c r="T361" i="3"/>
  <c r="X361" i="3" s="1"/>
  <c r="S350" i="3"/>
  <c r="S349" i="3"/>
  <c r="R352" i="3"/>
  <c r="T374" i="3"/>
  <c r="X374" i="3" s="1"/>
  <c r="T375" i="3"/>
  <c r="X375" i="3" s="1"/>
  <c r="T363" i="3"/>
  <c r="X363" i="3" s="1"/>
  <c r="T362" i="3"/>
  <c r="X362" i="3" s="1"/>
  <c r="S337" i="3"/>
  <c r="S336" i="3"/>
  <c r="R339" i="3"/>
  <c r="S310" i="3"/>
  <c r="S311" i="3"/>
  <c r="R313" i="3"/>
  <c r="T285" i="3"/>
  <c r="X285" i="3" s="1"/>
  <c r="T284" i="3"/>
  <c r="X284" i="3" s="1"/>
  <c r="T323" i="3"/>
  <c r="X323" i="3" s="1"/>
  <c r="T298" i="3"/>
  <c r="X298" i="3" s="1"/>
  <c r="T296" i="3"/>
  <c r="X296" i="3" s="1"/>
  <c r="S272" i="3"/>
  <c r="S271" i="3"/>
  <c r="R274" i="3"/>
  <c r="T231" i="3"/>
  <c r="X231" i="3" s="1"/>
  <c r="T233" i="3"/>
  <c r="X233" i="3" s="1"/>
  <c r="R220" i="3"/>
  <c r="Q222" i="3"/>
  <c r="T247" i="3"/>
  <c r="X247" i="3" s="1"/>
  <c r="T219" i="3"/>
  <c r="X219" i="3" s="1"/>
  <c r="T232" i="3"/>
  <c r="X232" i="3" s="1"/>
  <c r="T156" i="3"/>
  <c r="X156" i="3" s="1"/>
  <c r="T180" i="3"/>
  <c r="X180" i="3" s="1"/>
  <c r="T181" i="3"/>
  <c r="X181" i="3" s="1"/>
  <c r="T154" i="3"/>
  <c r="X154" i="3" s="1"/>
  <c r="T167" i="3"/>
  <c r="X167" i="3" s="1"/>
  <c r="Q196" i="3"/>
  <c r="R194" i="3"/>
  <c r="S207" i="3"/>
  <c r="S206" i="3"/>
  <c r="R209" i="3"/>
  <c r="S102" i="3"/>
  <c r="R105" i="3"/>
  <c r="T129" i="3"/>
  <c r="X129" i="3" s="1"/>
  <c r="T114" i="3"/>
  <c r="X114" i="3" s="1"/>
  <c r="T141" i="3"/>
  <c r="X141" i="3" s="1"/>
  <c r="T143" i="3"/>
  <c r="X143" i="3" s="1"/>
  <c r="T128" i="3"/>
  <c r="X128" i="3" s="1"/>
  <c r="R144" i="3"/>
  <c r="S140" i="3"/>
  <c r="S76" i="3"/>
  <c r="S64" i="3"/>
  <c r="S63" i="3"/>
  <c r="R66" i="3"/>
  <c r="T37" i="3"/>
  <c r="X37" i="3" s="1"/>
  <c r="T36" i="3"/>
  <c r="X36" i="3" s="1"/>
  <c r="S24" i="3"/>
  <c r="R27" i="3" l="1"/>
  <c r="S182" i="3"/>
  <c r="T182" i="3" s="1"/>
  <c r="X182" i="3" s="1"/>
  <c r="Q131" i="3"/>
  <c r="S170" i="3"/>
  <c r="R131" i="3"/>
  <c r="S376" i="3"/>
  <c r="S378" i="3" s="1"/>
  <c r="S131" i="3"/>
  <c r="Y323" i="3"/>
  <c r="Z323" i="3" s="1"/>
  <c r="AA323" i="3" s="1"/>
  <c r="AB323" i="3" s="1"/>
  <c r="AC323" i="3" s="1"/>
  <c r="Q183" i="3"/>
  <c r="S103" i="3"/>
  <c r="T103" i="3" s="1"/>
  <c r="X103" i="3" s="1"/>
  <c r="R326" i="3"/>
  <c r="S324" i="3"/>
  <c r="T324" i="3" s="1"/>
  <c r="X324" i="3" s="1"/>
  <c r="S118" i="3"/>
  <c r="Q378" i="3"/>
  <c r="R378" i="3"/>
  <c r="S234" i="3"/>
  <c r="Q235" i="3"/>
  <c r="R235" i="3"/>
  <c r="T117" i="3"/>
  <c r="X117" i="3" s="1"/>
  <c r="S157" i="3"/>
  <c r="Y167" i="3"/>
  <c r="Z167" i="3" s="1"/>
  <c r="AA167" i="3" s="1"/>
  <c r="AB167" i="3" s="1"/>
  <c r="AC167" i="3" s="1"/>
  <c r="Q105" i="3"/>
  <c r="Q326" i="3"/>
  <c r="R261" i="3"/>
  <c r="Q261" i="3"/>
  <c r="Y89" i="3"/>
  <c r="Z89" i="3" s="1"/>
  <c r="AA89" i="3" s="1"/>
  <c r="AB89" i="3" s="1"/>
  <c r="AC89" i="3" s="1"/>
  <c r="Y128" i="3"/>
  <c r="Z128" i="3" s="1"/>
  <c r="AA128" i="3" s="1"/>
  <c r="AB128" i="3" s="1"/>
  <c r="AC128" i="3" s="1"/>
  <c r="Y154" i="3"/>
  <c r="Z154" i="3" s="1"/>
  <c r="AA154" i="3" s="1"/>
  <c r="AB154" i="3" s="1"/>
  <c r="AC154" i="3" s="1"/>
  <c r="Y180" i="3"/>
  <c r="Z180" i="3" s="1"/>
  <c r="AA180" i="3" s="1"/>
  <c r="AB180" i="3" s="1"/>
  <c r="AC180" i="3" s="1"/>
  <c r="Y219" i="3"/>
  <c r="Z219" i="3" s="1"/>
  <c r="AA219" i="3" s="1"/>
  <c r="AB219" i="3" s="1"/>
  <c r="AC219" i="3" s="1"/>
  <c r="Y245" i="3"/>
  <c r="Z245" i="3" s="1"/>
  <c r="AA245" i="3" s="1"/>
  <c r="AB245" i="3" s="1"/>
  <c r="AC245" i="3" s="1"/>
  <c r="Y246" i="3"/>
  <c r="Z246" i="3" s="1"/>
  <c r="AA246" i="3" s="1"/>
  <c r="S259" i="3"/>
  <c r="T259" i="3" s="1"/>
  <c r="X259" i="3" s="1"/>
  <c r="V260" i="3" s="1"/>
  <c r="Y260" i="3" s="1"/>
  <c r="Z260" i="3" s="1"/>
  <c r="AA260" i="3" s="1"/>
  <c r="Y258" i="3"/>
  <c r="Z258" i="3" s="1"/>
  <c r="AA258" i="3" s="1"/>
  <c r="AB258" i="3" s="1"/>
  <c r="AC258" i="3" s="1"/>
  <c r="V285" i="3"/>
  <c r="Y285" i="3" s="1"/>
  <c r="Z285" i="3" s="1"/>
  <c r="AA285" i="3" s="1"/>
  <c r="AA218" i="3"/>
  <c r="S40" i="3"/>
  <c r="AA101" i="3"/>
  <c r="AA166" i="3"/>
  <c r="AA309" i="3"/>
  <c r="V220" i="3"/>
  <c r="AA348" i="3"/>
  <c r="AA153" i="3"/>
  <c r="T325" i="3"/>
  <c r="X325" i="3" s="1"/>
  <c r="T39" i="3"/>
  <c r="X39" i="3" s="1"/>
  <c r="V168" i="3"/>
  <c r="V169" i="3" s="1"/>
  <c r="Y169" i="3" s="1"/>
  <c r="Z169" i="3" s="1"/>
  <c r="AA169" i="3" s="1"/>
  <c r="AA192" i="3"/>
  <c r="AA49" i="3"/>
  <c r="AA283" i="3"/>
  <c r="V155" i="3"/>
  <c r="V156" i="3" s="1"/>
  <c r="Y156" i="3" s="1"/>
  <c r="Z156" i="3" s="1"/>
  <c r="AA156" i="3" s="1"/>
  <c r="V297" i="3"/>
  <c r="Y296" i="3"/>
  <c r="Z296" i="3" s="1"/>
  <c r="Y374" i="3"/>
  <c r="Z374" i="3" s="1"/>
  <c r="V375" i="3"/>
  <c r="V376" i="3" s="1"/>
  <c r="V37" i="3"/>
  <c r="V38" i="3" s="1"/>
  <c r="Y36" i="3"/>
  <c r="Z36" i="3" s="1"/>
  <c r="T299" i="3"/>
  <c r="X299" i="3" s="1"/>
  <c r="AA179" i="3"/>
  <c r="AA322" i="3"/>
  <c r="V181" i="3"/>
  <c r="V182" i="3" s="1"/>
  <c r="AA88" i="3"/>
  <c r="V324" i="3"/>
  <c r="AA335" i="3"/>
  <c r="AA127" i="3"/>
  <c r="Y50" i="3"/>
  <c r="Z50" i="3" s="1"/>
  <c r="AA50" i="3" s="1"/>
  <c r="AA23" i="3"/>
  <c r="AA244" i="3"/>
  <c r="AA62" i="3"/>
  <c r="V129" i="3"/>
  <c r="V130" i="3" s="1"/>
  <c r="Y130" i="3" s="1"/>
  <c r="Z130" i="3" s="1"/>
  <c r="AA130" i="3" s="1"/>
  <c r="AB270" i="3"/>
  <c r="V232" i="3"/>
  <c r="V233" i="3" s="1"/>
  <c r="V234" i="3" s="1"/>
  <c r="Y231" i="3"/>
  <c r="Z231" i="3" s="1"/>
  <c r="V115" i="3"/>
  <c r="Y114" i="3"/>
  <c r="Z114" i="3" s="1"/>
  <c r="S248" i="3"/>
  <c r="Y284" i="3"/>
  <c r="Z284" i="3" s="1"/>
  <c r="AA284" i="3" s="1"/>
  <c r="Y361" i="3"/>
  <c r="Z361" i="3" s="1"/>
  <c r="V362" i="3"/>
  <c r="V363" i="3" s="1"/>
  <c r="V364" i="3" s="1"/>
  <c r="Y364" i="3" s="1"/>
  <c r="Z364" i="3" s="1"/>
  <c r="AA364" i="3" s="1"/>
  <c r="AB205" i="3"/>
  <c r="Y193" i="3"/>
  <c r="Z193" i="3" s="1"/>
  <c r="AA193" i="3" s="1"/>
  <c r="AA257" i="3"/>
  <c r="V247" i="3"/>
  <c r="Y247" i="3" s="1"/>
  <c r="Z247" i="3" s="1"/>
  <c r="AB75" i="3"/>
  <c r="R90" i="3"/>
  <c r="Q92" i="3"/>
  <c r="T38" i="3"/>
  <c r="X38" i="3" s="1"/>
  <c r="T248" i="3"/>
  <c r="T131" i="3"/>
  <c r="R51" i="3"/>
  <c r="Q53" i="3"/>
  <c r="R77" i="3"/>
  <c r="Q79" i="3"/>
  <c r="T350" i="3"/>
  <c r="X350" i="3" s="1"/>
  <c r="T365" i="3"/>
  <c r="T349" i="3"/>
  <c r="X349" i="3" s="1"/>
  <c r="Y349" i="3" s="1"/>
  <c r="Z349" i="3" s="1"/>
  <c r="AA349" i="3" s="1"/>
  <c r="S352" i="3"/>
  <c r="T311" i="3"/>
  <c r="X311" i="3" s="1"/>
  <c r="T287" i="3"/>
  <c r="T310" i="3"/>
  <c r="X310" i="3" s="1"/>
  <c r="Y310" i="3" s="1"/>
  <c r="Z310" i="3" s="1"/>
  <c r="AA310" i="3" s="1"/>
  <c r="S313" i="3"/>
  <c r="T336" i="3"/>
  <c r="X336" i="3" s="1"/>
  <c r="Y336" i="3" s="1"/>
  <c r="Z336" i="3" s="1"/>
  <c r="S339" i="3"/>
  <c r="T337" i="3"/>
  <c r="X337" i="3" s="1"/>
  <c r="T271" i="3"/>
  <c r="X271" i="3" s="1"/>
  <c r="S274" i="3"/>
  <c r="T272" i="3"/>
  <c r="X272" i="3" s="1"/>
  <c r="S221" i="3"/>
  <c r="R222" i="3"/>
  <c r="S220" i="3"/>
  <c r="T157" i="3"/>
  <c r="S195" i="3"/>
  <c r="S194" i="3"/>
  <c r="R196" i="3"/>
  <c r="T206" i="3"/>
  <c r="X206" i="3" s="1"/>
  <c r="S209" i="3"/>
  <c r="T207" i="3"/>
  <c r="X207" i="3" s="1"/>
  <c r="T170" i="3"/>
  <c r="S144" i="3"/>
  <c r="T140" i="3"/>
  <c r="X140" i="3" s="1"/>
  <c r="T102" i="3"/>
  <c r="X102" i="3" s="1"/>
  <c r="Y102" i="3" s="1"/>
  <c r="Z102" i="3" s="1"/>
  <c r="T76" i="3"/>
  <c r="X76" i="3" s="1"/>
  <c r="T63" i="3"/>
  <c r="X63" i="3" s="1"/>
  <c r="Y63" i="3" s="1"/>
  <c r="Z63" i="3" s="1"/>
  <c r="S66" i="3"/>
  <c r="T64" i="3"/>
  <c r="X64" i="3" s="1"/>
  <c r="T25" i="3"/>
  <c r="X25" i="3" s="1"/>
  <c r="T24" i="3"/>
  <c r="X24" i="3" s="1"/>
  <c r="Y24" i="3" s="1"/>
  <c r="Z24" i="3" s="1"/>
  <c r="AA24" i="3" s="1"/>
  <c r="S27" i="3"/>
  <c r="Y182" i="3" l="1"/>
  <c r="Z182" i="3" s="1"/>
  <c r="AA182" i="3" s="1"/>
  <c r="S183" i="3"/>
  <c r="T183" i="3"/>
  <c r="T376" i="3"/>
  <c r="X376" i="3" s="1"/>
  <c r="Y376" i="3" s="1"/>
  <c r="Z376" i="3" s="1"/>
  <c r="AA376" i="3" s="1"/>
  <c r="S105" i="3"/>
  <c r="T378" i="3"/>
  <c r="S326" i="3"/>
  <c r="T118" i="3"/>
  <c r="V325" i="3"/>
  <c r="T234" i="3"/>
  <c r="S235" i="3"/>
  <c r="Y259" i="3"/>
  <c r="Z259" i="3" s="1"/>
  <c r="AA259" i="3" s="1"/>
  <c r="AB260" i="3" s="1"/>
  <c r="AC260" i="3" s="1"/>
  <c r="T261" i="3"/>
  <c r="S261" i="3"/>
  <c r="V311" i="3"/>
  <c r="Y311" i="3" s="1"/>
  <c r="Z311" i="3" s="1"/>
  <c r="AA311" i="3" s="1"/>
  <c r="AB311" i="3" s="1"/>
  <c r="AC311" i="3" s="1"/>
  <c r="V286" i="3"/>
  <c r="Y286" i="3" s="1"/>
  <c r="Z286" i="3" s="1"/>
  <c r="AA286" i="3" s="1"/>
  <c r="AB286" i="3" s="1"/>
  <c r="AC286" i="3" s="1"/>
  <c r="T326" i="3"/>
  <c r="V25" i="3"/>
  <c r="Y25" i="3" s="1"/>
  <c r="Z25" i="3" s="1"/>
  <c r="AA25" i="3" s="1"/>
  <c r="AB25" i="3" s="1"/>
  <c r="AC25" i="3" s="1"/>
  <c r="Y38" i="3"/>
  <c r="Z38" i="3" s="1"/>
  <c r="AA38" i="3" s="1"/>
  <c r="Y181" i="3"/>
  <c r="Z181" i="3" s="1"/>
  <c r="AA181" i="3" s="1"/>
  <c r="AB181" i="3" s="1"/>
  <c r="AC181" i="3" s="1"/>
  <c r="T300" i="3"/>
  <c r="AB310" i="3"/>
  <c r="AC310" i="3" s="1"/>
  <c r="AB24" i="3"/>
  <c r="AC24" i="3" s="1"/>
  <c r="AA247" i="3"/>
  <c r="AA248" i="3" s="1"/>
  <c r="Z248" i="3"/>
  <c r="AB193" i="3"/>
  <c r="AC193" i="3" s="1"/>
  <c r="AB284" i="3"/>
  <c r="AC284" i="3" s="1"/>
  <c r="AB285" i="3"/>
  <c r="AC285" i="3" s="1"/>
  <c r="AA231" i="3"/>
  <c r="AB244" i="3"/>
  <c r="AB49" i="3"/>
  <c r="AB348" i="3"/>
  <c r="Y271" i="3"/>
  <c r="Z271" i="3" s="1"/>
  <c r="V272" i="3"/>
  <c r="V273" i="3" s="1"/>
  <c r="Y273" i="3" s="1"/>
  <c r="Z273" i="3" s="1"/>
  <c r="AA273" i="3" s="1"/>
  <c r="V64" i="3"/>
  <c r="V65" i="3" s="1"/>
  <c r="Y65" i="3" s="1"/>
  <c r="Z65" i="3" s="1"/>
  <c r="AA65" i="3" s="1"/>
  <c r="AA336" i="3"/>
  <c r="AB335" i="3"/>
  <c r="AB179" i="3"/>
  <c r="AA102" i="3"/>
  <c r="AB166" i="3"/>
  <c r="Y76" i="3"/>
  <c r="Z76" i="3" s="1"/>
  <c r="V77" i="3"/>
  <c r="AB23" i="3"/>
  <c r="AB349" i="3"/>
  <c r="AC349" i="3" s="1"/>
  <c r="AA36" i="3"/>
  <c r="AB192" i="3"/>
  <c r="AA114" i="3"/>
  <c r="V39" i="3"/>
  <c r="Y39" i="3" s="1"/>
  <c r="Z39" i="3" s="1"/>
  <c r="AA39" i="3" s="1"/>
  <c r="AA374" i="3"/>
  <c r="Y325" i="3"/>
  <c r="Z325" i="3" s="1"/>
  <c r="AA325" i="3" s="1"/>
  <c r="AB101" i="3"/>
  <c r="V116" i="3"/>
  <c r="Y115" i="3"/>
  <c r="Z115" i="3" s="1"/>
  <c r="AA115" i="3" s="1"/>
  <c r="AC270" i="3"/>
  <c r="V337" i="3"/>
  <c r="V338" i="3" s="1"/>
  <c r="Y338" i="3" s="1"/>
  <c r="Z338" i="3" s="1"/>
  <c r="AA338" i="3" s="1"/>
  <c r="AB50" i="3"/>
  <c r="AC50" i="3" s="1"/>
  <c r="Y233" i="3"/>
  <c r="Z233" i="3" s="1"/>
  <c r="AA233" i="3" s="1"/>
  <c r="Y375" i="3"/>
  <c r="Z375" i="3" s="1"/>
  <c r="AA375" i="3" s="1"/>
  <c r="Y129" i="3"/>
  <c r="Z129" i="3" s="1"/>
  <c r="AB309" i="3"/>
  <c r="Y362" i="3"/>
  <c r="Z362" i="3" s="1"/>
  <c r="AA362" i="3" s="1"/>
  <c r="Y206" i="3"/>
  <c r="Z206" i="3" s="1"/>
  <c r="V207" i="3"/>
  <c r="V208" i="3" s="1"/>
  <c r="Y208" i="3" s="1"/>
  <c r="Z208" i="3" s="1"/>
  <c r="AA208" i="3" s="1"/>
  <c r="AA63" i="3"/>
  <c r="AB127" i="3"/>
  <c r="AB88" i="3"/>
  <c r="Y232" i="3"/>
  <c r="Z232" i="3" s="1"/>
  <c r="AA232" i="3" s="1"/>
  <c r="AA296" i="3"/>
  <c r="V350" i="3"/>
  <c r="V351" i="3" s="1"/>
  <c r="Y351" i="3" s="1"/>
  <c r="Z351" i="3" s="1"/>
  <c r="AA351" i="3" s="1"/>
  <c r="V312" i="3"/>
  <c r="Y312" i="3" s="1"/>
  <c r="Z312" i="3" s="1"/>
  <c r="AA312" i="3" s="1"/>
  <c r="Y324" i="3"/>
  <c r="Z324" i="3" s="1"/>
  <c r="AB257" i="3"/>
  <c r="AA361" i="3"/>
  <c r="AB62" i="3"/>
  <c r="AB322" i="3"/>
  <c r="V298" i="3"/>
  <c r="Y297" i="3"/>
  <c r="Z297" i="3" s="1"/>
  <c r="AA297" i="3" s="1"/>
  <c r="AB283" i="3"/>
  <c r="AB153" i="3"/>
  <c r="AB218" i="3"/>
  <c r="Y155" i="3"/>
  <c r="Z155" i="3" s="1"/>
  <c r="AC205" i="3"/>
  <c r="T40" i="3"/>
  <c r="V141" i="3"/>
  <c r="Y140" i="3"/>
  <c r="Z140" i="3" s="1"/>
  <c r="AC75" i="3"/>
  <c r="AB246" i="3"/>
  <c r="AC246" i="3" s="1"/>
  <c r="Y37" i="3"/>
  <c r="Z37" i="3" s="1"/>
  <c r="AA37" i="3" s="1"/>
  <c r="Y168" i="3"/>
  <c r="Z168" i="3" s="1"/>
  <c r="V103" i="3"/>
  <c r="V104" i="3" s="1"/>
  <c r="Y104" i="3" s="1"/>
  <c r="Z104" i="3" s="1"/>
  <c r="AA104" i="3" s="1"/>
  <c r="Y363" i="3"/>
  <c r="Z363" i="3" s="1"/>
  <c r="AA363" i="3" s="1"/>
  <c r="AB364" i="3" s="1"/>
  <c r="AC364" i="3" s="1"/>
  <c r="S90" i="3"/>
  <c r="S91" i="3"/>
  <c r="R92" i="3"/>
  <c r="S78" i="3"/>
  <c r="S77" i="3"/>
  <c r="R79" i="3"/>
  <c r="R53" i="3"/>
  <c r="S52" i="3"/>
  <c r="S51" i="3"/>
  <c r="T352" i="3"/>
  <c r="T313" i="3"/>
  <c r="T339" i="3"/>
  <c r="T274" i="3"/>
  <c r="T220" i="3"/>
  <c r="X220" i="3" s="1"/>
  <c r="Y220" i="3" s="1"/>
  <c r="Z220" i="3" s="1"/>
  <c r="S222" i="3"/>
  <c r="T221" i="3"/>
  <c r="X221" i="3" s="1"/>
  <c r="T209" i="3"/>
  <c r="T194" i="3"/>
  <c r="X194" i="3" s="1"/>
  <c r="S196" i="3"/>
  <c r="T195" i="3"/>
  <c r="X195" i="3" s="1"/>
  <c r="T105" i="3"/>
  <c r="T144" i="3"/>
  <c r="T66" i="3"/>
  <c r="T27" i="3"/>
  <c r="V377" i="3" l="1"/>
  <c r="Y377" i="3" s="1"/>
  <c r="Z377" i="3" s="1"/>
  <c r="AA377" i="3" s="1"/>
  <c r="AB377" i="3" s="1"/>
  <c r="AC377" i="3" s="1"/>
  <c r="AB259" i="3"/>
  <c r="AC259" i="3" s="1"/>
  <c r="AA261" i="3"/>
  <c r="Z261" i="3"/>
  <c r="X234" i="3"/>
  <c r="Y234" i="3" s="1"/>
  <c r="Z234" i="3" s="1"/>
  <c r="AA234" i="3" s="1"/>
  <c r="AB234" i="3" s="1"/>
  <c r="AC234" i="3" s="1"/>
  <c r="T235" i="3"/>
  <c r="AB312" i="3"/>
  <c r="AC312" i="3" s="1"/>
  <c r="AA287" i="3"/>
  <c r="Z287" i="3"/>
  <c r="Z313" i="3"/>
  <c r="Y337" i="3"/>
  <c r="Z337" i="3" s="1"/>
  <c r="AA337" i="3" s="1"/>
  <c r="AB338" i="3" s="1"/>
  <c r="AC338" i="3" s="1"/>
  <c r="AB182" i="3"/>
  <c r="AC182" i="3" s="1"/>
  <c r="AG182" i="3" s="1"/>
  <c r="Y350" i="3"/>
  <c r="Z350" i="3" s="1"/>
  <c r="AA350" i="3" s="1"/>
  <c r="AB351" i="3" s="1"/>
  <c r="AC351" i="3" s="1"/>
  <c r="Z183" i="3"/>
  <c r="V26" i="3"/>
  <c r="Y26" i="3" s="1"/>
  <c r="Z26" i="3" s="1"/>
  <c r="AA26" i="3" s="1"/>
  <c r="AB26" i="3" s="1"/>
  <c r="AC26" i="3" s="1"/>
  <c r="AB39" i="3"/>
  <c r="AC39" i="3" s="1"/>
  <c r="Y64" i="3"/>
  <c r="Z64" i="3" s="1"/>
  <c r="AA64" i="3" s="1"/>
  <c r="AB65" i="3" s="1"/>
  <c r="AC65" i="3" s="1"/>
  <c r="AA183" i="3"/>
  <c r="AB247" i="3"/>
  <c r="AC247" i="3" s="1"/>
  <c r="Y272" i="3"/>
  <c r="Z272" i="3" s="1"/>
  <c r="AA272" i="3" s="1"/>
  <c r="AB273" i="3" s="1"/>
  <c r="AC273" i="3" s="1"/>
  <c r="AC62" i="3"/>
  <c r="AB362" i="3"/>
  <c r="AC362" i="3" s="1"/>
  <c r="AB363" i="3"/>
  <c r="AC363" i="3" s="1"/>
  <c r="AC101" i="3"/>
  <c r="AC192" i="3"/>
  <c r="AB102" i="3"/>
  <c r="AC102" i="3" s="1"/>
  <c r="AC153" i="3"/>
  <c r="AC127" i="3"/>
  <c r="AC244" i="3"/>
  <c r="Y103" i="3"/>
  <c r="Z103" i="3" s="1"/>
  <c r="AB115" i="3"/>
  <c r="AC115" i="3" s="1"/>
  <c r="V221" i="3"/>
  <c r="Y221" i="3" s="1"/>
  <c r="Z221" i="3" s="1"/>
  <c r="AA221" i="3" s="1"/>
  <c r="Y207" i="3"/>
  <c r="Z207" i="3" s="1"/>
  <c r="AA207" i="3" s="1"/>
  <c r="AB208" i="3" s="1"/>
  <c r="AC208" i="3" s="1"/>
  <c r="AA40" i="3"/>
  <c r="AB36" i="3"/>
  <c r="AA76" i="3"/>
  <c r="AC179" i="3"/>
  <c r="AC183" i="3" s="1"/>
  <c r="AA271" i="3"/>
  <c r="AB231" i="3"/>
  <c r="AA168" i="3"/>
  <c r="Z170" i="3"/>
  <c r="AC283" i="3"/>
  <c r="AC287" i="3" s="1"/>
  <c r="AB287" i="3"/>
  <c r="AB63" i="3"/>
  <c r="AC63" i="3" s="1"/>
  <c r="AA313" i="3"/>
  <c r="V117" i="3"/>
  <c r="Y117" i="3" s="1"/>
  <c r="Z117" i="3" s="1"/>
  <c r="AA117" i="3" s="1"/>
  <c r="Y116" i="3"/>
  <c r="Z116" i="3" s="1"/>
  <c r="AA116" i="3" s="1"/>
  <c r="Z40" i="3"/>
  <c r="AC335" i="3"/>
  <c r="AB37" i="3"/>
  <c r="AC37" i="3" s="1"/>
  <c r="AB38" i="3"/>
  <c r="AC38" i="3" s="1"/>
  <c r="AA155" i="3"/>
  <c r="Z157" i="3"/>
  <c r="V299" i="3"/>
  <c r="Y299" i="3" s="1"/>
  <c r="Z299" i="3" s="1"/>
  <c r="AA299" i="3" s="1"/>
  <c r="Y298" i="3"/>
  <c r="Z298" i="3" s="1"/>
  <c r="AA298" i="3" s="1"/>
  <c r="Z365" i="3"/>
  <c r="AA220" i="3"/>
  <c r="AA206" i="3"/>
  <c r="AA129" i="3"/>
  <c r="Z131" i="3"/>
  <c r="AB374" i="3"/>
  <c r="AA378" i="3"/>
  <c r="AB114" i="3"/>
  <c r="AB336" i="3"/>
  <c r="AC336" i="3" s="1"/>
  <c r="AC348" i="3"/>
  <c r="T78" i="3"/>
  <c r="X78" i="3" s="1"/>
  <c r="AB297" i="3"/>
  <c r="AC297" i="3" s="1"/>
  <c r="AB296" i="3"/>
  <c r="AC309" i="3"/>
  <c r="AB313" i="3"/>
  <c r="Y194" i="3"/>
  <c r="Z194" i="3" s="1"/>
  <c r="V195" i="3"/>
  <c r="Y195" i="3" s="1"/>
  <c r="Z195" i="3" s="1"/>
  <c r="AA195" i="3" s="1"/>
  <c r="T91" i="3"/>
  <c r="X91" i="3" s="1"/>
  <c r="AA140" i="3"/>
  <c r="AB232" i="3"/>
  <c r="AC232" i="3" s="1"/>
  <c r="AB233" i="3"/>
  <c r="AC233" i="3" s="1"/>
  <c r="AB375" i="3"/>
  <c r="AC375" i="3" s="1"/>
  <c r="AB376" i="3"/>
  <c r="AC376" i="3" s="1"/>
  <c r="Z378" i="3"/>
  <c r="AC166" i="3"/>
  <c r="AC49" i="3"/>
  <c r="T52" i="3"/>
  <c r="X52" i="3" s="1"/>
  <c r="AB361" i="3"/>
  <c r="AA365" i="3"/>
  <c r="V142" i="3"/>
  <c r="Y141" i="3"/>
  <c r="Z141" i="3" s="1"/>
  <c r="AA141" i="3" s="1"/>
  <c r="AC218" i="3"/>
  <c r="AC322" i="3"/>
  <c r="AC257" i="3"/>
  <c r="AB261" i="3"/>
  <c r="Z326" i="3"/>
  <c r="AA324" i="3"/>
  <c r="AC88" i="3"/>
  <c r="AC23" i="3"/>
  <c r="T90" i="3"/>
  <c r="S92" i="3"/>
  <c r="S53" i="3"/>
  <c r="T51" i="3"/>
  <c r="X51" i="3" s="1"/>
  <c r="S79" i="3"/>
  <c r="T77" i="3"/>
  <c r="X77" i="3" s="1"/>
  <c r="Y77" i="3" s="1"/>
  <c r="Z77" i="3" s="1"/>
  <c r="AG286" i="3"/>
  <c r="AG323" i="3"/>
  <c r="T222" i="3"/>
  <c r="AG154" i="3"/>
  <c r="T196" i="3"/>
  <c r="AG128" i="3"/>
  <c r="AC261" i="3" l="1"/>
  <c r="AA235" i="3"/>
  <c r="AB27" i="3"/>
  <c r="AC313" i="3"/>
  <c r="AB337" i="3"/>
  <c r="AC337" i="3" s="1"/>
  <c r="AC339" i="3" s="1"/>
  <c r="AB248" i="3"/>
  <c r="AC27" i="3"/>
  <c r="Z235" i="3"/>
  <c r="AB350" i="3"/>
  <c r="AC350" i="3" s="1"/>
  <c r="AC352" i="3" s="1"/>
  <c r="Z352" i="3"/>
  <c r="Z339" i="3"/>
  <c r="AB183" i="3"/>
  <c r="AA339" i="3"/>
  <c r="AC248" i="3"/>
  <c r="AA27" i="3"/>
  <c r="AA352" i="3"/>
  <c r="Z274" i="3"/>
  <c r="Z66" i="3"/>
  <c r="AB64" i="3"/>
  <c r="AC64" i="3" s="1"/>
  <c r="AC66" i="3" s="1"/>
  <c r="Z27" i="3"/>
  <c r="AA66" i="3"/>
  <c r="AA118" i="3"/>
  <c r="Z209" i="3"/>
  <c r="AB299" i="3"/>
  <c r="AC299" i="3" s="1"/>
  <c r="AA300" i="3"/>
  <c r="AB298" i="3"/>
  <c r="AC298" i="3" s="1"/>
  <c r="Z300" i="3"/>
  <c r="AB206" i="3"/>
  <c r="AB207" i="3"/>
  <c r="AC207" i="3" s="1"/>
  <c r="AA209" i="3"/>
  <c r="AB156" i="3"/>
  <c r="AC156" i="3" s="1"/>
  <c r="AG156" i="3" s="1"/>
  <c r="AB155" i="3"/>
  <c r="AA157" i="3"/>
  <c r="AC231" i="3"/>
  <c r="AC235" i="3" s="1"/>
  <c r="AB235" i="3"/>
  <c r="AB271" i="3"/>
  <c r="AB272" i="3"/>
  <c r="AC272" i="3" s="1"/>
  <c r="AA274" i="3"/>
  <c r="AB325" i="3"/>
  <c r="AC325" i="3" s="1"/>
  <c r="AG325" i="3" s="1"/>
  <c r="AB324" i="3"/>
  <c r="AA326" i="3"/>
  <c r="AB141" i="3"/>
  <c r="AC141" i="3" s="1"/>
  <c r="Z196" i="3"/>
  <c r="AA194" i="3"/>
  <c r="AC114" i="3"/>
  <c r="AB117" i="3"/>
  <c r="AC117" i="3" s="1"/>
  <c r="Z222" i="3"/>
  <c r="AB221" i="3"/>
  <c r="AC221" i="3" s="1"/>
  <c r="AB220" i="3"/>
  <c r="AA222" i="3"/>
  <c r="AB169" i="3"/>
  <c r="AC169" i="3" s="1"/>
  <c r="AG169" i="3" s="1"/>
  <c r="AB168" i="3"/>
  <c r="AA170" i="3"/>
  <c r="AA77" i="3"/>
  <c r="AB77" i="3" s="1"/>
  <c r="AC77" i="3" s="1"/>
  <c r="AB116" i="3"/>
  <c r="AC116" i="3" s="1"/>
  <c r="T92" i="3"/>
  <c r="X90" i="3"/>
  <c r="V143" i="3"/>
  <c r="Y143" i="3" s="1"/>
  <c r="Z143" i="3" s="1"/>
  <c r="AA143" i="3" s="1"/>
  <c r="Y142" i="3"/>
  <c r="Z142" i="3" s="1"/>
  <c r="AA142" i="3" s="1"/>
  <c r="AB142" i="3" s="1"/>
  <c r="AC142" i="3" s="1"/>
  <c r="Y51" i="3"/>
  <c r="Z51" i="3" s="1"/>
  <c r="V52" i="3"/>
  <c r="Y52" i="3" s="1"/>
  <c r="Z52" i="3" s="1"/>
  <c r="AA52" i="3" s="1"/>
  <c r="Z118" i="3"/>
  <c r="AB140" i="3"/>
  <c r="AC374" i="3"/>
  <c r="AC378" i="3" s="1"/>
  <c r="AB378" i="3"/>
  <c r="AB76" i="3"/>
  <c r="V78" i="3"/>
  <c r="Y78" i="3" s="1"/>
  <c r="Z78" i="3" s="1"/>
  <c r="AC361" i="3"/>
  <c r="AC365" i="3" s="1"/>
  <c r="AB365" i="3"/>
  <c r="AB339" i="3"/>
  <c r="AC296" i="3"/>
  <c r="AB130" i="3"/>
  <c r="AC130" i="3" s="1"/>
  <c r="AG130" i="3" s="1"/>
  <c r="AB129" i="3"/>
  <c r="AA131" i="3"/>
  <c r="AB40" i="3"/>
  <c r="AC36" i="3"/>
  <c r="AC40" i="3" s="1"/>
  <c r="AA103" i="3"/>
  <c r="Z105" i="3"/>
  <c r="T79" i="3"/>
  <c r="T53" i="3"/>
  <c r="AG349" i="3"/>
  <c r="AG336" i="3"/>
  <c r="AG284" i="3"/>
  <c r="AG285" i="3"/>
  <c r="AG310" i="3"/>
  <c r="AG219" i="3"/>
  <c r="AG245" i="3"/>
  <c r="AG259" i="3"/>
  <c r="AG270" i="3"/>
  <c r="AG258" i="3"/>
  <c r="AG181" i="3"/>
  <c r="AG180" i="3"/>
  <c r="AG193" i="3"/>
  <c r="AG205" i="3"/>
  <c r="AG167" i="3"/>
  <c r="AG102" i="3"/>
  <c r="AG89" i="3"/>
  <c r="AG75" i="3"/>
  <c r="AG63" i="3"/>
  <c r="AG50" i="3"/>
  <c r="AG24" i="3"/>
  <c r="AB352" i="3" l="1"/>
  <c r="AB300" i="3"/>
  <c r="AB66" i="3"/>
  <c r="AC300" i="3"/>
  <c r="AA144" i="3"/>
  <c r="AA78" i="3"/>
  <c r="AA79" i="3" s="1"/>
  <c r="Z79" i="3"/>
  <c r="AC271" i="3"/>
  <c r="AC274" i="3" s="1"/>
  <c r="AB274" i="3"/>
  <c r="AB104" i="3"/>
  <c r="AC104" i="3" s="1"/>
  <c r="AA105" i="3"/>
  <c r="AB103" i="3"/>
  <c r="Y90" i="3"/>
  <c r="Z90" i="3" s="1"/>
  <c r="V91" i="3"/>
  <c r="Y91" i="3" s="1"/>
  <c r="Z91" i="3" s="1"/>
  <c r="AA91" i="3" s="1"/>
  <c r="AC168" i="3"/>
  <c r="AB170" i="3"/>
  <c r="AC118" i="3"/>
  <c r="AC324" i="3"/>
  <c r="AB326" i="3"/>
  <c r="AC155" i="3"/>
  <c r="AB157" i="3"/>
  <c r="AB118" i="3"/>
  <c r="AB195" i="3"/>
  <c r="AC195" i="3" s="1"/>
  <c r="AA196" i="3"/>
  <c r="AB194" i="3"/>
  <c r="AC140" i="3"/>
  <c r="AC220" i="3"/>
  <c r="AC222" i="3" s="1"/>
  <c r="AB222" i="3"/>
  <c r="Z144" i="3"/>
  <c r="AC76" i="3"/>
  <c r="Z53" i="3"/>
  <c r="AA51" i="3"/>
  <c r="AC206" i="3"/>
  <c r="AC209" i="3" s="1"/>
  <c r="AB209" i="3"/>
  <c r="AC129" i="3"/>
  <c r="AB131" i="3"/>
  <c r="AB143" i="3"/>
  <c r="AC143" i="3" s="1"/>
  <c r="AG375" i="3"/>
  <c r="AG348" i="3"/>
  <c r="AG362" i="3"/>
  <c r="AG309" i="3"/>
  <c r="AG297" i="3"/>
  <c r="AG322" i="3"/>
  <c r="AG283" i="3"/>
  <c r="AG299" i="3"/>
  <c r="AG335" i="3"/>
  <c r="AG244" i="3"/>
  <c r="AG260" i="3"/>
  <c r="AG273" i="3"/>
  <c r="AG232" i="3"/>
  <c r="AH270" i="3"/>
  <c r="AI270" i="3" s="1"/>
  <c r="AE271" i="3"/>
  <c r="AG257" i="3"/>
  <c r="AG218" i="3"/>
  <c r="AG153" i="3"/>
  <c r="AG179" i="3"/>
  <c r="AH205" i="3"/>
  <c r="AI205" i="3" s="1"/>
  <c r="AE206" i="3"/>
  <c r="AG192" i="3"/>
  <c r="AG208" i="3"/>
  <c r="AG166" i="3"/>
  <c r="AG88" i="3"/>
  <c r="AG127" i="3"/>
  <c r="AG115" i="3"/>
  <c r="AG101" i="3"/>
  <c r="AH75" i="3"/>
  <c r="AI75" i="3" s="1"/>
  <c r="AE76" i="3"/>
  <c r="AG62" i="3"/>
  <c r="AG49" i="3"/>
  <c r="AG39" i="3"/>
  <c r="AG37" i="3"/>
  <c r="AG23" i="3"/>
  <c r="AB78" i="3" l="1"/>
  <c r="AC78" i="3" s="1"/>
  <c r="AG78" i="3" s="1"/>
  <c r="AC144" i="3"/>
  <c r="AB144" i="3"/>
  <c r="Z92" i="3"/>
  <c r="AA90" i="3"/>
  <c r="AG155" i="3"/>
  <c r="AC157" i="3"/>
  <c r="AC103" i="3"/>
  <c r="AC105" i="3" s="1"/>
  <c r="AB105" i="3"/>
  <c r="AB52" i="3"/>
  <c r="AC52" i="3" s="1"/>
  <c r="AA53" i="3"/>
  <c r="AB51" i="3"/>
  <c r="AC194" i="3"/>
  <c r="AB196" i="3"/>
  <c r="AC326" i="3"/>
  <c r="AG324" i="3"/>
  <c r="AG129" i="3"/>
  <c r="AC131" i="3"/>
  <c r="AC170" i="3"/>
  <c r="AG168" i="3"/>
  <c r="AG374" i="3"/>
  <c r="AG376" i="3"/>
  <c r="AG377" i="3"/>
  <c r="AH348" i="3"/>
  <c r="AI348" i="3" s="1"/>
  <c r="AE349" i="3"/>
  <c r="AG361" i="3"/>
  <c r="AE284" i="3"/>
  <c r="AH283" i="3"/>
  <c r="AI283" i="3" s="1"/>
  <c r="AH309" i="3"/>
  <c r="AI309" i="3" s="1"/>
  <c r="AE310" i="3"/>
  <c r="AH322" i="3"/>
  <c r="AI322" i="3" s="1"/>
  <c r="AE323" i="3"/>
  <c r="AG298" i="3"/>
  <c r="AH335" i="3"/>
  <c r="AI335" i="3" s="1"/>
  <c r="AE336" i="3"/>
  <c r="AG296" i="3"/>
  <c r="AH218" i="3"/>
  <c r="AI218" i="3" s="1"/>
  <c r="AE219" i="3"/>
  <c r="AH257" i="3"/>
  <c r="AI257" i="3" s="1"/>
  <c r="AE258" i="3"/>
  <c r="AH244" i="3"/>
  <c r="AI244" i="3" s="1"/>
  <c r="AE245" i="3"/>
  <c r="AJ270" i="3"/>
  <c r="AG231" i="3"/>
  <c r="AG272" i="3"/>
  <c r="AG247" i="3"/>
  <c r="AH192" i="3"/>
  <c r="AI192" i="3" s="1"/>
  <c r="AE193" i="3"/>
  <c r="AH179" i="3"/>
  <c r="AI179" i="3" s="1"/>
  <c r="AE180" i="3"/>
  <c r="AJ205" i="3"/>
  <c r="AE167" i="3"/>
  <c r="AH166" i="3"/>
  <c r="AI166" i="3" s="1"/>
  <c r="AG207" i="3"/>
  <c r="AE154" i="3"/>
  <c r="AH153" i="3"/>
  <c r="AI153" i="3" s="1"/>
  <c r="AE128" i="3"/>
  <c r="AH127" i="3"/>
  <c r="AI127" i="3" s="1"/>
  <c r="AG104" i="3"/>
  <c r="AH88" i="3"/>
  <c r="AI88" i="3" s="1"/>
  <c r="AE89" i="3"/>
  <c r="AG141" i="3"/>
  <c r="AH101" i="3"/>
  <c r="AI101" i="3" s="1"/>
  <c r="AE102" i="3"/>
  <c r="AG143" i="3"/>
  <c r="AG114" i="3"/>
  <c r="AJ75" i="3"/>
  <c r="AG77" i="3"/>
  <c r="AH62" i="3"/>
  <c r="AI62" i="3" s="1"/>
  <c r="AE63" i="3"/>
  <c r="AH49" i="3"/>
  <c r="AI49" i="3" s="1"/>
  <c r="AE50" i="3"/>
  <c r="AG36" i="3"/>
  <c r="AG38" i="3"/>
  <c r="AH23" i="3"/>
  <c r="AI23" i="3" s="1"/>
  <c r="AE24" i="3"/>
  <c r="AC79" i="3" l="1"/>
  <c r="AB79" i="3"/>
  <c r="AG194" i="3"/>
  <c r="AC196" i="3"/>
  <c r="AB91" i="3"/>
  <c r="AC91" i="3" s="1"/>
  <c r="AG91" i="3" s="1"/>
  <c r="AB90" i="3"/>
  <c r="AA92" i="3"/>
  <c r="AC51" i="3"/>
  <c r="AC53" i="3" s="1"/>
  <c r="AB53" i="3"/>
  <c r="AG52" i="3"/>
  <c r="AE350" i="3"/>
  <c r="AH349" i="3"/>
  <c r="AI349" i="3" s="1"/>
  <c r="AJ349" i="3" s="1"/>
  <c r="AG351" i="3"/>
  <c r="AJ348" i="3"/>
  <c r="AH361" i="3"/>
  <c r="AI361" i="3" s="1"/>
  <c r="AE362" i="3"/>
  <c r="AG364" i="3"/>
  <c r="AH374" i="3"/>
  <c r="AI374" i="3" s="1"/>
  <c r="AE375" i="3"/>
  <c r="AE324" i="3"/>
  <c r="AH323" i="3"/>
  <c r="AI323" i="3" s="1"/>
  <c r="AJ323" i="3" s="1"/>
  <c r="AJ335" i="3"/>
  <c r="AJ322" i="3"/>
  <c r="AG312" i="3"/>
  <c r="AE337" i="3"/>
  <c r="AH336" i="3"/>
  <c r="AI336" i="3" s="1"/>
  <c r="AJ336" i="3" s="1"/>
  <c r="AE311" i="3"/>
  <c r="AH310" i="3"/>
  <c r="AI310" i="3" s="1"/>
  <c r="AJ310" i="3" s="1"/>
  <c r="AJ309" i="3"/>
  <c r="AJ283" i="3"/>
  <c r="AE297" i="3"/>
  <c r="AH296" i="3"/>
  <c r="AI296" i="3" s="1"/>
  <c r="AG338" i="3"/>
  <c r="AE285" i="3"/>
  <c r="AH284" i="3"/>
  <c r="AI284" i="3" s="1"/>
  <c r="AJ284" i="3" s="1"/>
  <c r="AG271" i="3"/>
  <c r="AE246" i="3"/>
  <c r="AH245" i="3"/>
  <c r="AI245" i="3" s="1"/>
  <c r="AJ245" i="3" s="1"/>
  <c r="AG221" i="3"/>
  <c r="AE220" i="3"/>
  <c r="AH219" i="3"/>
  <c r="AI219" i="3" s="1"/>
  <c r="AJ219" i="3" s="1"/>
  <c r="AE259" i="3"/>
  <c r="AH258" i="3"/>
  <c r="AI258" i="3" s="1"/>
  <c r="AJ258" i="3" s="1"/>
  <c r="AJ218" i="3"/>
  <c r="AJ257" i="3"/>
  <c r="AJ244" i="3"/>
  <c r="AG246" i="3"/>
  <c r="AE232" i="3"/>
  <c r="AH231" i="3"/>
  <c r="AI231" i="3" s="1"/>
  <c r="AG234" i="3"/>
  <c r="AG206" i="3"/>
  <c r="AJ192" i="3"/>
  <c r="AJ153" i="3"/>
  <c r="AE155" i="3"/>
  <c r="AH154" i="3"/>
  <c r="AI154" i="3" s="1"/>
  <c r="AJ154" i="3" s="1"/>
  <c r="AJ179" i="3"/>
  <c r="AJ166" i="3"/>
  <c r="AE181" i="3"/>
  <c r="AH180" i="3"/>
  <c r="AI180" i="3" s="1"/>
  <c r="AJ180" i="3" s="1"/>
  <c r="AE194" i="3"/>
  <c r="AH193" i="3"/>
  <c r="AI193" i="3" s="1"/>
  <c r="AJ193" i="3" s="1"/>
  <c r="AE168" i="3"/>
  <c r="AH167" i="3"/>
  <c r="AI167" i="3" s="1"/>
  <c r="AJ167" i="3" s="1"/>
  <c r="AG103" i="3"/>
  <c r="AE103" i="3"/>
  <c r="AH102" i="3"/>
  <c r="AI102" i="3" s="1"/>
  <c r="AJ102" i="3" s="1"/>
  <c r="AG117" i="3"/>
  <c r="AJ127" i="3"/>
  <c r="AJ101" i="3"/>
  <c r="AE129" i="3"/>
  <c r="AH128" i="3"/>
  <c r="AI128" i="3" s="1"/>
  <c r="AJ128" i="3" s="1"/>
  <c r="AG140" i="3"/>
  <c r="AG142" i="3"/>
  <c r="AH114" i="3"/>
  <c r="AI114" i="3" s="1"/>
  <c r="AE115" i="3"/>
  <c r="AE90" i="3"/>
  <c r="AH89" i="3"/>
  <c r="AI89" i="3" s="1"/>
  <c r="AJ89" i="3" s="1"/>
  <c r="AJ88" i="3"/>
  <c r="AG76" i="3"/>
  <c r="AG65" i="3"/>
  <c r="AE64" i="3"/>
  <c r="AH63" i="3"/>
  <c r="AI63" i="3" s="1"/>
  <c r="AJ63" i="3" s="1"/>
  <c r="AJ62" i="3"/>
  <c r="AE51" i="3"/>
  <c r="AH50" i="3"/>
  <c r="AI50" i="3" s="1"/>
  <c r="AJ50" i="3" s="1"/>
  <c r="AJ49" i="3"/>
  <c r="AH36" i="3"/>
  <c r="AI36" i="3" s="1"/>
  <c r="AE37" i="3"/>
  <c r="AJ23" i="3"/>
  <c r="AG26" i="3"/>
  <c r="AE25" i="3"/>
  <c r="AH24" i="3"/>
  <c r="AI24" i="3" s="1"/>
  <c r="AJ24" i="3" s="1"/>
  <c r="AC90" i="3" l="1"/>
  <c r="AB92" i="3"/>
  <c r="AE104" i="3"/>
  <c r="AH104" i="3" s="1"/>
  <c r="AI104" i="3" s="1"/>
  <c r="AJ104" i="3" s="1"/>
  <c r="AE247" i="3"/>
  <c r="AH247" i="3" s="1"/>
  <c r="AI247" i="3" s="1"/>
  <c r="AJ247" i="3" s="1"/>
  <c r="AG363" i="3"/>
  <c r="AE363" i="3"/>
  <c r="AH362" i="3"/>
  <c r="AI362" i="3" s="1"/>
  <c r="AJ362" i="3" s="1"/>
  <c r="AJ374" i="3"/>
  <c r="AJ361" i="3"/>
  <c r="AG350" i="3"/>
  <c r="AH350" i="3" s="1"/>
  <c r="AI350" i="3" s="1"/>
  <c r="AJ350" i="3" s="1"/>
  <c r="AE376" i="3"/>
  <c r="AH375" i="3"/>
  <c r="AI375" i="3" s="1"/>
  <c r="AJ375" i="3" s="1"/>
  <c r="AE286" i="3"/>
  <c r="AH286" i="3" s="1"/>
  <c r="AI286" i="3" s="1"/>
  <c r="AJ286" i="3" s="1"/>
  <c r="AH285" i="3"/>
  <c r="AI285" i="3" s="1"/>
  <c r="AJ285" i="3" s="1"/>
  <c r="AG311" i="3"/>
  <c r="AH311" i="3" s="1"/>
  <c r="AI311" i="3" s="1"/>
  <c r="AJ311" i="3" s="1"/>
  <c r="AE325" i="3"/>
  <c r="AH325" i="3" s="1"/>
  <c r="AI325" i="3" s="1"/>
  <c r="AJ325" i="3" s="1"/>
  <c r="AH324" i="3"/>
  <c r="AI324" i="3" s="1"/>
  <c r="AJ324" i="3" s="1"/>
  <c r="AJ296" i="3"/>
  <c r="AE298" i="3"/>
  <c r="AH297" i="3"/>
  <c r="AI297" i="3" s="1"/>
  <c r="AJ297" i="3" s="1"/>
  <c r="AG337" i="3"/>
  <c r="AH337" i="3" s="1"/>
  <c r="AI337" i="3" s="1"/>
  <c r="AE260" i="3"/>
  <c r="AH260" i="3" s="1"/>
  <c r="AI260" i="3" s="1"/>
  <c r="AJ260" i="3" s="1"/>
  <c r="AH259" i="3"/>
  <c r="AI259" i="3" s="1"/>
  <c r="AJ259" i="3" s="1"/>
  <c r="AG220" i="3"/>
  <c r="AH220" i="3" s="1"/>
  <c r="AI220" i="3" s="1"/>
  <c r="AJ231" i="3"/>
  <c r="AH271" i="3"/>
  <c r="AI271" i="3" s="1"/>
  <c r="AE272" i="3"/>
  <c r="AH246" i="3"/>
  <c r="AI246" i="3" s="1"/>
  <c r="AJ246" i="3" s="1"/>
  <c r="AE233" i="3"/>
  <c r="AH232" i="3"/>
  <c r="AI232" i="3" s="1"/>
  <c r="AJ232" i="3" s="1"/>
  <c r="AG233" i="3"/>
  <c r="AE195" i="3"/>
  <c r="AH194" i="3"/>
  <c r="AI194" i="3" s="1"/>
  <c r="AJ194" i="3" s="1"/>
  <c r="AE156" i="3"/>
  <c r="AH156" i="3" s="1"/>
  <c r="AI156" i="3" s="1"/>
  <c r="AJ156" i="3" s="1"/>
  <c r="AH155" i="3"/>
  <c r="AI155" i="3" s="1"/>
  <c r="AJ155" i="3" s="1"/>
  <c r="AE169" i="3"/>
  <c r="AH169" i="3" s="1"/>
  <c r="AI169" i="3" s="1"/>
  <c r="AJ169" i="3" s="1"/>
  <c r="AH168" i="3"/>
  <c r="AI168" i="3" s="1"/>
  <c r="AE182" i="3"/>
  <c r="AH182" i="3" s="1"/>
  <c r="AI182" i="3" s="1"/>
  <c r="AJ182" i="3" s="1"/>
  <c r="AH181" i="3"/>
  <c r="AI181" i="3" s="1"/>
  <c r="AG195" i="3"/>
  <c r="AH206" i="3"/>
  <c r="AI206" i="3" s="1"/>
  <c r="AE207" i="3"/>
  <c r="AJ114" i="3"/>
  <c r="AE116" i="3"/>
  <c r="AH115" i="3"/>
  <c r="AI115" i="3" s="1"/>
  <c r="AJ115" i="3" s="1"/>
  <c r="AE130" i="3"/>
  <c r="AH130" i="3" s="1"/>
  <c r="AI130" i="3" s="1"/>
  <c r="AJ130" i="3" s="1"/>
  <c r="AH129" i="3"/>
  <c r="AI129" i="3" s="1"/>
  <c r="AH140" i="3"/>
  <c r="AI140" i="3" s="1"/>
  <c r="AE141" i="3"/>
  <c r="AH103" i="3"/>
  <c r="AI103" i="3" s="1"/>
  <c r="AJ103" i="3" s="1"/>
  <c r="AG116" i="3"/>
  <c r="AH76" i="3"/>
  <c r="AI76" i="3" s="1"/>
  <c r="AE77" i="3"/>
  <c r="AG64" i="3"/>
  <c r="AH64" i="3" s="1"/>
  <c r="AI64" i="3" s="1"/>
  <c r="AJ64" i="3" s="1"/>
  <c r="AE38" i="3"/>
  <c r="AH37" i="3"/>
  <c r="AI37" i="3" s="1"/>
  <c r="AJ37" i="3" s="1"/>
  <c r="AJ36" i="3"/>
  <c r="AG25" i="3"/>
  <c r="AH25" i="3" s="1"/>
  <c r="AI25" i="3" s="1"/>
  <c r="AJ25" i="3" s="1"/>
  <c r="AE364" i="3" l="1"/>
  <c r="AH364" i="3" s="1"/>
  <c r="AI364" i="3" s="1"/>
  <c r="AJ364" i="3" s="1"/>
  <c r="AJ248" i="3"/>
  <c r="AL248" i="3" s="1"/>
  <c r="AJ105" i="3"/>
  <c r="AL105" i="3" s="1"/>
  <c r="AJ157" i="3"/>
  <c r="AL157" i="3" s="1"/>
  <c r="AJ261" i="3"/>
  <c r="AL261" i="3" s="1"/>
  <c r="AI261" i="3"/>
  <c r="AK261" i="3" s="1"/>
  <c r="AC92" i="3"/>
  <c r="AG90" i="3"/>
  <c r="AH116" i="3"/>
  <c r="AI116" i="3" s="1"/>
  <c r="AJ116" i="3" s="1"/>
  <c r="AJ326" i="3"/>
  <c r="AL326" i="3" s="1"/>
  <c r="AH195" i="3"/>
  <c r="AI195" i="3" s="1"/>
  <c r="AJ195" i="3" s="1"/>
  <c r="AJ196" i="3" s="1"/>
  <c r="AL196" i="3" s="1"/>
  <c r="AI157" i="3"/>
  <c r="AK157" i="3" s="1"/>
  <c r="AI326" i="3"/>
  <c r="AK326" i="3" s="1"/>
  <c r="AI287" i="3"/>
  <c r="AK287" i="3" s="1"/>
  <c r="AH233" i="3"/>
  <c r="AI233" i="3" s="1"/>
  <c r="AJ233" i="3" s="1"/>
  <c r="AE221" i="3"/>
  <c r="AH221" i="3" s="1"/>
  <c r="AI221" i="3" s="1"/>
  <c r="AJ221" i="3" s="1"/>
  <c r="AJ287" i="3"/>
  <c r="AL287" i="3" s="1"/>
  <c r="AG51" i="3"/>
  <c r="AE377" i="3"/>
  <c r="AH377" i="3" s="1"/>
  <c r="AI377" i="3" s="1"/>
  <c r="AJ377" i="3" s="1"/>
  <c r="AH376" i="3"/>
  <c r="AI376" i="3" s="1"/>
  <c r="AH363" i="3"/>
  <c r="AI363" i="3" s="1"/>
  <c r="AJ363" i="3" s="1"/>
  <c r="AJ365" i="3" s="1"/>
  <c r="AL365" i="3" s="1"/>
  <c r="AE351" i="3"/>
  <c r="AH351" i="3" s="1"/>
  <c r="AI351" i="3" s="1"/>
  <c r="AJ351" i="3" s="1"/>
  <c r="AJ352" i="3" s="1"/>
  <c r="AL352" i="3" s="1"/>
  <c r="AJ337" i="3"/>
  <c r="AE338" i="3"/>
  <c r="AH338" i="3" s="1"/>
  <c r="AI338" i="3" s="1"/>
  <c r="AJ338" i="3" s="1"/>
  <c r="AE299" i="3"/>
  <c r="AH299" i="3" s="1"/>
  <c r="AI299" i="3" s="1"/>
  <c r="AJ299" i="3" s="1"/>
  <c r="AH298" i="3"/>
  <c r="AI298" i="3" s="1"/>
  <c r="AJ298" i="3" s="1"/>
  <c r="AE312" i="3"/>
  <c r="AH312" i="3" s="1"/>
  <c r="AI312" i="3" s="1"/>
  <c r="AJ312" i="3" s="1"/>
  <c r="AJ313" i="3" s="1"/>
  <c r="AL313" i="3" s="1"/>
  <c r="AJ271" i="3"/>
  <c r="AJ220" i="3"/>
  <c r="AE273" i="3"/>
  <c r="AH273" i="3" s="1"/>
  <c r="AI273" i="3" s="1"/>
  <c r="AJ273" i="3" s="1"/>
  <c r="AH272" i="3"/>
  <c r="AI272" i="3" s="1"/>
  <c r="AJ272" i="3" s="1"/>
  <c r="AI248" i="3"/>
  <c r="AK248" i="3" s="1"/>
  <c r="AM248" i="3" s="1"/>
  <c r="AE234" i="3"/>
  <c r="AH234" i="3" s="1"/>
  <c r="AI234" i="3" s="1"/>
  <c r="AJ181" i="3"/>
  <c r="AJ183" i="3" s="1"/>
  <c r="AL183" i="3" s="1"/>
  <c r="AI183" i="3"/>
  <c r="AK183" i="3" s="1"/>
  <c r="AJ168" i="3"/>
  <c r="AJ170" i="3" s="1"/>
  <c r="AL170" i="3" s="1"/>
  <c r="AI170" i="3"/>
  <c r="AK170" i="3" s="1"/>
  <c r="AE208" i="3"/>
  <c r="AH208" i="3" s="1"/>
  <c r="AI208" i="3" s="1"/>
  <c r="AJ208" i="3" s="1"/>
  <c r="AH207" i="3"/>
  <c r="AI207" i="3" s="1"/>
  <c r="AJ207" i="3" s="1"/>
  <c r="AJ206" i="3"/>
  <c r="AJ129" i="3"/>
  <c r="AJ131" i="3" s="1"/>
  <c r="AL131" i="3" s="1"/>
  <c r="AI131" i="3"/>
  <c r="AK131" i="3" s="1"/>
  <c r="AI105" i="3"/>
  <c r="AK105" i="3" s="1"/>
  <c r="AM105" i="3" s="1"/>
  <c r="AE117" i="3"/>
  <c r="AH117" i="3" s="1"/>
  <c r="AI117" i="3" s="1"/>
  <c r="AJ117" i="3" s="1"/>
  <c r="AE142" i="3"/>
  <c r="AH141" i="3"/>
  <c r="AI141" i="3" s="1"/>
  <c r="AJ141" i="3" s="1"/>
  <c r="AJ140" i="3"/>
  <c r="AE78" i="3"/>
  <c r="AH78" i="3" s="1"/>
  <c r="AI78" i="3" s="1"/>
  <c r="AJ78" i="3" s="1"/>
  <c r="AH77" i="3"/>
  <c r="AI77" i="3" s="1"/>
  <c r="AJ77" i="3" s="1"/>
  <c r="AJ76" i="3"/>
  <c r="AE65" i="3"/>
  <c r="AH65" i="3" s="1"/>
  <c r="AI65" i="3" s="1"/>
  <c r="AJ65" i="3" s="1"/>
  <c r="AJ66" i="3" s="1"/>
  <c r="AL66" i="3" s="1"/>
  <c r="AE39" i="3"/>
  <c r="AH39" i="3" s="1"/>
  <c r="AI39" i="3" s="1"/>
  <c r="AJ39" i="3" s="1"/>
  <c r="AH38" i="3"/>
  <c r="AI38" i="3" s="1"/>
  <c r="AE26" i="3"/>
  <c r="AH26" i="3" s="1"/>
  <c r="AI26" i="3" s="1"/>
  <c r="AJ26" i="3" s="1"/>
  <c r="AJ27" i="3" s="1"/>
  <c r="AL27" i="3" s="1"/>
  <c r="AM157" i="3" l="1"/>
  <c r="AJ118" i="3"/>
  <c r="AL118" i="3" s="1"/>
  <c r="AM261" i="3"/>
  <c r="AM170" i="3"/>
  <c r="AI222" i="3"/>
  <c r="AK222" i="3" s="1"/>
  <c r="AE91" i="3"/>
  <c r="AH91" i="3" s="1"/>
  <c r="AI91" i="3" s="1"/>
  <c r="AJ91" i="3" s="1"/>
  <c r="AH90" i="3"/>
  <c r="AI90" i="3" s="1"/>
  <c r="AM131" i="3"/>
  <c r="AM326" i="3"/>
  <c r="AM287" i="3"/>
  <c r="AJ300" i="3"/>
  <c r="AL300" i="3" s="1"/>
  <c r="AI352" i="3"/>
  <c r="AK352" i="3" s="1"/>
  <c r="AM352" i="3" s="1"/>
  <c r="AM183" i="3"/>
  <c r="AJ222" i="3"/>
  <c r="AL222" i="3" s="1"/>
  <c r="AI196" i="3"/>
  <c r="AK196" i="3" s="1"/>
  <c r="AM196" i="3" s="1"/>
  <c r="AI79" i="3"/>
  <c r="AK79" i="3" s="1"/>
  <c r="AJ79" i="3"/>
  <c r="AL79" i="3" s="1"/>
  <c r="AE52" i="3"/>
  <c r="AH52" i="3" s="1"/>
  <c r="AI52" i="3" s="1"/>
  <c r="AJ52" i="3" s="1"/>
  <c r="AH51" i="3"/>
  <c r="AI51" i="3" s="1"/>
  <c r="AI365" i="3"/>
  <c r="AK365" i="3" s="1"/>
  <c r="AM365" i="3" s="1"/>
  <c r="AJ376" i="3"/>
  <c r="AJ378" i="3" s="1"/>
  <c r="AL378" i="3" s="1"/>
  <c r="AI378" i="3"/>
  <c r="AK378" i="3" s="1"/>
  <c r="AI339" i="3"/>
  <c r="AK339" i="3" s="1"/>
  <c r="AI313" i="3"/>
  <c r="AK313" i="3" s="1"/>
  <c r="AM313" i="3" s="1"/>
  <c r="AJ339" i="3"/>
  <c r="AL339" i="3" s="1"/>
  <c r="AI300" i="3"/>
  <c r="AK300" i="3" s="1"/>
  <c r="AJ234" i="3"/>
  <c r="AJ235" i="3" s="1"/>
  <c r="AL235" i="3" s="1"/>
  <c r="AI235" i="3"/>
  <c r="AK235" i="3" s="1"/>
  <c r="AI274" i="3"/>
  <c r="AK274" i="3" s="1"/>
  <c r="AJ274" i="3"/>
  <c r="AL274" i="3" s="1"/>
  <c r="AJ209" i="3"/>
  <c r="AL209" i="3" s="1"/>
  <c r="AI209" i="3"/>
  <c r="AK209" i="3" s="1"/>
  <c r="AE143" i="3"/>
  <c r="AH143" i="3" s="1"/>
  <c r="AI143" i="3" s="1"/>
  <c r="AJ143" i="3" s="1"/>
  <c r="AH142" i="3"/>
  <c r="AI142" i="3" s="1"/>
  <c r="AJ142" i="3" s="1"/>
  <c r="AI118" i="3"/>
  <c r="AK118" i="3" s="1"/>
  <c r="AI66" i="3"/>
  <c r="AK66" i="3" s="1"/>
  <c r="AM66" i="3" s="1"/>
  <c r="AJ38" i="3"/>
  <c r="AJ40" i="3" s="1"/>
  <c r="AL40" i="3" s="1"/>
  <c r="AI40" i="3"/>
  <c r="AK40" i="3" s="1"/>
  <c r="AI27" i="3"/>
  <c r="AK27" i="3" l="1"/>
  <c r="AM27" i="3" s="1"/>
  <c r="AM378" i="3"/>
  <c r="AM300" i="3"/>
  <c r="AM222" i="3"/>
  <c r="AM118" i="3"/>
  <c r="AM40" i="3"/>
  <c r="AJ144" i="3"/>
  <c r="AL144" i="3" s="1"/>
  <c r="AJ90" i="3"/>
  <c r="AJ92" i="3" s="1"/>
  <c r="AL92" i="3" s="1"/>
  <c r="AI92" i="3"/>
  <c r="AK92" i="3" s="1"/>
  <c r="AM79" i="3"/>
  <c r="AM209" i="3"/>
  <c r="AM235" i="3"/>
  <c r="AJ51" i="3"/>
  <c r="AJ53" i="3" s="1"/>
  <c r="AL53" i="3" s="1"/>
  <c r="AI53" i="3"/>
  <c r="AK53" i="3" s="1"/>
  <c r="AM339" i="3"/>
  <c r="AM274" i="3"/>
  <c r="AI144" i="3"/>
  <c r="AK144" i="3" s="1"/>
  <c r="AM92" i="3" l="1"/>
  <c r="AM144" i="3"/>
  <c r="AM53" i="3"/>
  <c r="AM386" i="3" s="1"/>
  <c r="AM385" i="3" l="1"/>
  <c r="AM384" i="3"/>
</calcChain>
</file>

<file path=xl/sharedStrings.xml><?xml version="1.0" encoding="utf-8"?>
<sst xmlns="http://schemas.openxmlformats.org/spreadsheetml/2006/main" count="2770" uniqueCount="80">
  <si>
    <t>0-100</t>
  </si>
  <si>
    <t>100-150</t>
  </si>
  <si>
    <t>0-230</t>
  </si>
  <si>
    <t>Amount of carbon in carbonate</t>
  </si>
  <si>
    <t>Distribution of carbon in carbonate</t>
  </si>
  <si>
    <t>Solubility</t>
  </si>
  <si>
    <t>Total</t>
  </si>
  <si>
    <t>kg/km/yr</t>
  </si>
  <si>
    <t>g/kg of solvent</t>
  </si>
  <si>
    <t>g/km/yr</t>
  </si>
  <si>
    <t>Mexico</t>
  </si>
  <si>
    <t>Calcite</t>
  </si>
  <si>
    <t>CaCO3</t>
  </si>
  <si>
    <t>Dolomite</t>
  </si>
  <si>
    <t>CaMg(CO3)2</t>
  </si>
  <si>
    <t>Magnesite</t>
  </si>
  <si>
    <t>MgCO3</t>
  </si>
  <si>
    <t>mol/km/yr</t>
  </si>
  <si>
    <t>150-230</t>
  </si>
  <si>
    <t>Organic carbon</t>
  </si>
  <si>
    <t>Amount of carbon in organic carbon/carbonate</t>
  </si>
  <si>
    <t>Amount of carbon, dissolved</t>
  </si>
  <si>
    <t>Amount of carbon, left</t>
  </si>
  <si>
    <t>Amount of carbon in organic carbon/carbonate, dissolved</t>
  </si>
  <si>
    <t>Amount of carbon in organic carbon/carbonate, left</t>
  </si>
  <si>
    <t>Ryukyu</t>
  </si>
  <si>
    <t>Sumatra</t>
  </si>
  <si>
    <t>kt/km/yr</t>
  </si>
  <si>
    <t>Depth range, km</t>
  </si>
  <si>
    <t>Molar mass of C, g/mol</t>
  </si>
  <si>
    <t>C-bearing phase</t>
  </si>
  <si>
    <t>Chemical formula of C-bearing phase</t>
  </si>
  <si>
    <t>Amount of liberated water</t>
  </si>
  <si>
    <t>mol/kg of solvent</t>
  </si>
  <si>
    <t>Water needed for full dissolution</t>
  </si>
  <si>
    <t>Amount of liberated water (water available for C dissolution)</t>
  </si>
  <si>
    <t>Carbon recycling</t>
  </si>
  <si>
    <t>In sediments (Clift et al 2007)</t>
  </si>
  <si>
    <t>In altered oceanic crust (Li et al 2019)</t>
  </si>
  <si>
    <t>C influx = subducting C</t>
  </si>
  <si>
    <t xml:space="preserve">C outflux = dissolved C </t>
  </si>
  <si>
    <t>Water liberation (van Keken et al 2011)</t>
  </si>
  <si>
    <t>Mineral/Depth (km)</t>
  </si>
  <si>
    <t>0-100 (400 ˚C)</t>
  </si>
  <si>
    <t>100-150 (800 ˚C)</t>
  </si>
  <si>
    <t>150-230 (1000 ˚C)</t>
  </si>
  <si>
    <t>Organic C</t>
  </si>
  <si>
    <t>Solubilities of C-bearing phases, mol/kg of solvent</t>
  </si>
  <si>
    <t>Alaska</t>
  </si>
  <si>
    <t>Cascadia</t>
  </si>
  <si>
    <t>Guatemala‐El Salvador</t>
  </si>
  <si>
    <t>Nicaragua</t>
  </si>
  <si>
    <t>Costa Rica</t>
  </si>
  <si>
    <t>Columbia-Ecuador</t>
  </si>
  <si>
    <t>Peru</t>
  </si>
  <si>
    <t>North Chile</t>
  </si>
  <si>
    <t>South Chile</t>
  </si>
  <si>
    <t>Antilles</t>
  </si>
  <si>
    <t>Scotia (South Sandwich)</t>
  </si>
  <si>
    <t>Aegean</t>
  </si>
  <si>
    <t>Java</t>
  </si>
  <si>
    <t>Solomons (New Britain+Trobriand+Vanuatu)</t>
  </si>
  <si>
    <t>Tonga</t>
  </si>
  <si>
    <t>Kermadec</t>
  </si>
  <si>
    <t>South Philippines</t>
  </si>
  <si>
    <t>North Philippines</t>
  </si>
  <si>
    <t>Mariana</t>
  </si>
  <si>
    <t>Izu‐Bonin</t>
  </si>
  <si>
    <t>SW Japan</t>
  </si>
  <si>
    <t>NE Japan</t>
  </si>
  <si>
    <t>Kurile</t>
  </si>
  <si>
    <t>Kamchatka</t>
  </si>
  <si>
    <t>Aleutians</t>
  </si>
  <si>
    <t>Minimum</t>
  </si>
  <si>
    <t>Maximum</t>
  </si>
  <si>
    <t>Median</t>
  </si>
  <si>
    <t>Subducting slab specific carbon recycling</t>
  </si>
  <si>
    <t>Dolomite*</t>
  </si>
  <si>
    <t>*Dolomite solubility values doubled due to normalization to mol C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</si>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</sst>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AB79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Border="1"/>
    <xf numFmtId="9" fontId="1" fillId="0" borderId="0" xfId="0" applyNumberFormat="1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Font="1"/>
    <xf numFmtId="9" fontId="0" fillId="0" borderId="0" xfId="0" applyNumberFormat="1" applyFont="1"/>
    <xf numFmtId="9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Fill="1"/>
    <xf numFmtId="0" fontId="0" fillId="0" borderId="10" xfId="0" applyFont="1" applyBorder="1"/>
    <xf numFmtId="9" fontId="0" fillId="0" borderId="11" xfId="0" applyNumberFormat="1" applyFont="1" applyBorder="1"/>
    <xf numFmtId="0" fontId="0" fillId="0" borderId="12" xfId="0" applyFont="1" applyBorder="1"/>
    <xf numFmtId="0" fontId="0" fillId="0" borderId="11" xfId="0" applyFont="1" applyBorder="1"/>
    <xf numFmtId="9" fontId="0" fillId="0" borderId="13" xfId="0" applyNumberFormat="1" applyFont="1" applyBorder="1"/>
    <xf numFmtId="0" fontId="0" fillId="0" borderId="3" xfId="0" applyFont="1" applyBorder="1"/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/>
    <xf numFmtId="9" fontId="0" fillId="0" borderId="4" xfId="0" applyNumberFormat="1" applyFont="1" applyBorder="1"/>
    <xf numFmtId="0" fontId="0" fillId="2" borderId="3" xfId="0" applyFont="1" applyFill="1" applyBorder="1"/>
    <xf numFmtId="0" fontId="0" fillId="3" borderId="0" xfId="0" applyFont="1" applyFill="1" applyBorder="1"/>
    <xf numFmtId="0" fontId="0" fillId="0" borderId="0" xfId="0" applyFont="1" applyFill="1" applyBorder="1"/>
    <xf numFmtId="0" fontId="0" fillId="2" borderId="0" xfId="0" applyFont="1" applyFill="1" applyBorder="1"/>
    <xf numFmtId="0" fontId="0" fillId="0" borderId="5" xfId="0" applyFont="1" applyBorder="1"/>
    <xf numFmtId="9" fontId="0" fillId="0" borderId="6" xfId="0" applyNumberFormat="1" applyFont="1" applyBorder="1"/>
    <xf numFmtId="0" fontId="0" fillId="0" borderId="6" xfId="0" applyFont="1" applyBorder="1"/>
    <xf numFmtId="9" fontId="0" fillId="0" borderId="7" xfId="0" applyNumberFormat="1" applyFont="1" applyBorder="1"/>
    <xf numFmtId="0" fontId="0" fillId="3" borderId="0" xfId="0" applyFill="1"/>
    <xf numFmtId="0" fontId="2" fillId="4" borderId="0" xfId="0" applyFont="1" applyFill="1"/>
    <xf numFmtId="0" fontId="1" fillId="0" borderId="0" xfId="0" applyFont="1" applyFill="1" applyBorder="1"/>
    <xf numFmtId="9" fontId="0" fillId="5" borderId="4" xfId="0" applyNumberFormat="1" applyFont="1" applyFill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8" xfId="0" applyFont="1" applyBorder="1"/>
    <xf numFmtId="0" fontId="1" fillId="0" borderId="0" xfId="0" applyFont="1" applyFill="1"/>
    <xf numFmtId="0" fontId="0" fillId="0" borderId="10" xfId="0" applyFont="1" applyFill="1" applyBorder="1"/>
    <xf numFmtId="0" fontId="0" fillId="0" borderId="11" xfId="0" applyFont="1" applyFill="1" applyBorder="1"/>
    <xf numFmtId="0" fontId="0" fillId="0" borderId="3" xfId="0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12" xfId="0" applyFont="1" applyFill="1" applyBorder="1"/>
    <xf numFmtId="0" fontId="0" fillId="0" borderId="1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0" fontId="0" fillId="0" borderId="9" xfId="0" applyFont="1" applyFill="1" applyBorder="1"/>
    <xf numFmtId="0" fontId="1" fillId="2" borderId="0" xfId="0" applyFont="1" applyFill="1" applyBorder="1"/>
    <xf numFmtId="0" fontId="1" fillId="3" borderId="0" xfId="0" applyFont="1" applyFill="1"/>
    <xf numFmtId="0" fontId="0" fillId="0" borderId="19" xfId="0" applyFont="1" applyBorder="1"/>
    <xf numFmtId="0" fontId="0" fillId="0" borderId="17" xfId="0" applyFont="1" applyBorder="1"/>
    <xf numFmtId="0" fontId="0" fillId="6" borderId="0" xfId="0" applyFont="1" applyFill="1" applyBorder="1"/>
    <xf numFmtId="0" fontId="0" fillId="6" borderId="1" xfId="0" applyFont="1" applyFill="1" applyBorder="1"/>
    <xf numFmtId="0" fontId="0" fillId="7" borderId="0" xfId="0" applyFont="1" applyFill="1" applyBorder="1"/>
    <xf numFmtId="0" fontId="0" fillId="7" borderId="1" xfId="0" applyFont="1" applyFill="1" applyBorder="1"/>
    <xf numFmtId="0" fontId="0" fillId="7" borderId="3" xfId="0" applyFont="1" applyFill="1" applyBorder="1"/>
    <xf numFmtId="0" fontId="0" fillId="6" borderId="3" xfId="0" applyFont="1" applyFill="1" applyBorder="1"/>
    <xf numFmtId="0" fontId="0" fillId="6" borderId="2" xfId="0" applyFont="1" applyFill="1" applyBorder="1"/>
    <xf numFmtId="0" fontId="0" fillId="7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7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F7205-5BA5-B24F-AC90-12F200F9323E}">
  <dimension ref="A1:XFD386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3" width="10.83203125" style="8"/>
    <col min="4" max="4" width="11" style="8" bestFit="1" customWidth="1"/>
    <col min="5" max="5" width="11" style="9" bestFit="1" customWidth="1"/>
    <col min="6" max="7" width="11" style="8" bestFit="1" customWidth="1"/>
    <col min="8" max="8" width="11" style="9" bestFit="1" customWidth="1"/>
    <col min="9" max="9" width="11" style="8" bestFit="1" customWidth="1"/>
    <col min="10" max="10" width="11" style="12" bestFit="1" customWidth="1"/>
    <col min="11" max="11" width="14.33203125" style="12" customWidth="1"/>
    <col min="12" max="12" width="11" style="8" customWidth="1"/>
    <col min="13" max="13" width="14.33203125" style="12" customWidth="1"/>
    <col min="14" max="14" width="11" style="8" customWidth="1"/>
    <col min="15" max="16" width="15.6640625" style="8" customWidth="1"/>
    <col min="17" max="19" width="11" style="12" customWidth="1"/>
    <col min="20" max="20" width="14.33203125" style="12" customWidth="1"/>
    <col min="21" max="21" width="11" style="8" customWidth="1"/>
    <col min="22" max="22" width="11" style="12" customWidth="1"/>
    <col min="23" max="23" width="11" style="8" customWidth="1"/>
    <col min="24" max="24" width="14.33203125" style="8" customWidth="1"/>
    <col min="25" max="25" width="11.83203125" style="8" customWidth="1"/>
    <col min="26" max="28" width="11" style="12" customWidth="1"/>
    <col min="29" max="29" width="14.33203125" style="12" customWidth="1"/>
    <col min="30" max="30" width="11" style="8" customWidth="1"/>
    <col min="31" max="31" width="11.83203125" style="12" customWidth="1"/>
    <col min="32" max="32" width="11" style="8" customWidth="1"/>
    <col min="33" max="33" width="14.33203125" style="8" customWidth="1"/>
    <col min="34" max="34" width="15.6640625" style="8" customWidth="1"/>
    <col min="35" max="36" width="11" style="12" bestFit="1" customWidth="1"/>
    <col min="37" max="38" width="11" style="8" bestFit="1" customWidth="1"/>
    <col min="39" max="39" width="11" style="9" bestFit="1" customWidth="1"/>
    <col min="40" max="16384" width="10.83203125" style="8"/>
  </cols>
  <sheetData>
    <row r="1" spans="1:16384" x14ac:dyDescent="0.2">
      <c r="A1" s="1" t="s">
        <v>79</v>
      </c>
      <c r="B1" s="1"/>
      <c r="C1" s="1"/>
      <c r="D1" s="1"/>
      <c r="E1" s="1"/>
      <c r="F1" s="1"/>
      <c r="G1" s="1"/>
      <c r="H1" s="1"/>
      <c r="I1" s="1"/>
      <c r="J1" s="39"/>
      <c r="K1" s="39"/>
      <c r="L1" s="1"/>
      <c r="M1" s="39"/>
      <c r="N1" s="1"/>
      <c r="O1" s="1"/>
      <c r="P1" s="1"/>
      <c r="Q1" s="39"/>
      <c r="R1" s="39"/>
      <c r="S1" s="39"/>
      <c r="T1" s="39"/>
      <c r="U1" s="1"/>
      <c r="V1" s="39"/>
      <c r="W1" s="1"/>
      <c r="X1" s="1"/>
      <c r="Y1" s="1"/>
      <c r="Z1" s="39"/>
      <c r="AA1" s="39"/>
      <c r="AB1" s="39"/>
      <c r="AC1" s="39"/>
      <c r="AD1" s="1"/>
      <c r="AE1" s="39"/>
      <c r="AF1" s="1"/>
      <c r="AG1" s="1"/>
      <c r="AH1" s="1"/>
      <c r="AI1" s="39"/>
      <c r="AJ1" s="39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spans="1:16384" x14ac:dyDescent="0.2">
      <c r="A2" s="1" t="s">
        <v>76</v>
      </c>
      <c r="B2" s="1"/>
      <c r="C2" s="1"/>
      <c r="D2" s="1"/>
      <c r="E2" s="1"/>
      <c r="F2" s="1"/>
      <c r="G2" s="1"/>
      <c r="H2" s="1"/>
      <c r="I2" s="1"/>
      <c r="J2" s="39"/>
      <c r="K2" s="39"/>
      <c r="L2" s="1"/>
      <c r="M2" s="39"/>
      <c r="N2" s="1"/>
      <c r="O2" s="1"/>
      <c r="P2" s="1"/>
      <c r="Q2" s="39"/>
      <c r="R2" s="39"/>
      <c r="S2" s="39"/>
      <c r="T2" s="39"/>
      <c r="U2" s="1"/>
      <c r="V2" s="39"/>
      <c r="W2" s="1"/>
      <c r="X2" s="1"/>
      <c r="Y2" s="1"/>
      <c r="Z2" s="39"/>
      <c r="AA2" s="39"/>
      <c r="AB2" s="39"/>
      <c r="AC2" s="39"/>
      <c r="AD2" s="1"/>
      <c r="AE2" s="39"/>
      <c r="AF2" s="1"/>
      <c r="AG2" s="1"/>
      <c r="AH2" s="1"/>
      <c r="AI2" s="39"/>
      <c r="AJ2" s="39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  <c r="XEW2" s="1"/>
      <c r="XEX2" s="1"/>
      <c r="XEY2" s="1"/>
      <c r="XEZ2" s="1"/>
      <c r="XFA2" s="1"/>
      <c r="XFB2" s="1"/>
      <c r="XFC2" s="1"/>
      <c r="XFD2" s="1"/>
    </row>
    <row r="3" spans="1:16384" x14ac:dyDescent="0.2">
      <c r="A3" s="1"/>
      <c r="B3" s="1"/>
      <c r="C3" s="1"/>
      <c r="D3" s="1"/>
      <c r="E3" s="1"/>
      <c r="F3" s="1"/>
      <c r="G3" s="1"/>
      <c r="H3" s="1"/>
      <c r="I3" s="1"/>
      <c r="J3" s="39"/>
      <c r="K3" s="39"/>
      <c r="L3" s="1"/>
      <c r="M3" s="39"/>
      <c r="N3" s="1"/>
      <c r="O3" s="1"/>
      <c r="P3" s="1"/>
      <c r="Q3" s="39"/>
      <c r="R3" s="39"/>
      <c r="S3" s="39"/>
      <c r="T3" s="39"/>
      <c r="U3" s="1"/>
      <c r="V3" s="39"/>
      <c r="W3" s="1"/>
      <c r="X3" s="1"/>
      <c r="Y3" s="1"/>
      <c r="Z3" s="39"/>
      <c r="AA3" s="39"/>
      <c r="AB3" s="39"/>
      <c r="AC3" s="39"/>
      <c r="AD3" s="1"/>
      <c r="AE3" s="39"/>
      <c r="AF3" s="1"/>
      <c r="AG3" s="1"/>
      <c r="AH3" s="1"/>
      <c r="AI3" s="39"/>
      <c r="AJ3" s="39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pans="1:16384" x14ac:dyDescent="0.2">
      <c r="A4" s="8" t="s">
        <v>47</v>
      </c>
    </row>
    <row r="6" spans="1:16384" x14ac:dyDescent="0.2">
      <c r="A6" s="35" t="s">
        <v>42</v>
      </c>
      <c r="B6" s="38" t="s">
        <v>43</v>
      </c>
      <c r="C6" s="38" t="s">
        <v>44</v>
      </c>
      <c r="D6" s="36" t="s">
        <v>45</v>
      </c>
    </row>
    <row r="7" spans="1:16384" x14ac:dyDescent="0.2">
      <c r="A7" s="21" t="s">
        <v>46</v>
      </c>
      <c r="B7" s="11">
        <v>0.2</v>
      </c>
      <c r="C7" s="11">
        <v>6</v>
      </c>
      <c r="D7" s="19">
        <v>12</v>
      </c>
    </row>
    <row r="8" spans="1:16384" x14ac:dyDescent="0.2">
      <c r="A8" s="21" t="s">
        <v>11</v>
      </c>
      <c r="B8" s="11">
        <v>0.2</v>
      </c>
      <c r="C8" s="11">
        <v>6</v>
      </c>
      <c r="D8" s="19">
        <v>12</v>
      </c>
    </row>
    <row r="9" spans="1:16384" x14ac:dyDescent="0.2">
      <c r="A9" s="21" t="s">
        <v>77</v>
      </c>
      <c r="B9" s="11">
        <v>0.02</v>
      </c>
      <c r="C9" s="11">
        <v>0.6</v>
      </c>
      <c r="D9" s="19">
        <v>1.2</v>
      </c>
    </row>
    <row r="10" spans="1:16384" x14ac:dyDescent="0.2">
      <c r="A10" s="37" t="s">
        <v>15</v>
      </c>
      <c r="B10" s="52">
        <v>5.0000000000000001E-3</v>
      </c>
      <c r="C10" s="52">
        <v>0.15</v>
      </c>
      <c r="D10" s="53">
        <v>0.3</v>
      </c>
    </row>
    <row r="11" spans="1:16384" x14ac:dyDescent="0.2">
      <c r="A11" s="8" t="s">
        <v>78</v>
      </c>
    </row>
    <row r="13" spans="1:16384" x14ac:dyDescent="0.2">
      <c r="A13" s="8" t="s">
        <v>29</v>
      </c>
      <c r="B13" s="8">
        <v>12.0107</v>
      </c>
    </row>
    <row r="15" spans="1:16384" x14ac:dyDescent="0.2">
      <c r="D15" s="2" t="s">
        <v>39</v>
      </c>
      <c r="E15" s="10"/>
      <c r="F15" s="11"/>
      <c r="G15" s="11"/>
      <c r="H15" s="10"/>
      <c r="I15" s="11"/>
      <c r="J15" s="39" t="s">
        <v>40</v>
      </c>
      <c r="AD15" s="12"/>
      <c r="AF15" s="12"/>
      <c r="AG15" s="12"/>
      <c r="AH15" s="12"/>
    </row>
    <row r="16" spans="1:16384" x14ac:dyDescent="0.2">
      <c r="D16" s="50" t="s">
        <v>37</v>
      </c>
      <c r="E16" s="3"/>
      <c r="F16" s="2"/>
      <c r="G16" s="50" t="s">
        <v>38</v>
      </c>
      <c r="H16" s="10"/>
      <c r="I16" s="11"/>
      <c r="J16" s="51" t="s">
        <v>41</v>
      </c>
      <c r="AD16" s="12"/>
      <c r="AF16" s="12"/>
      <c r="AG16" s="12"/>
      <c r="AH16" s="12"/>
    </row>
    <row r="17" spans="1:39" x14ac:dyDescent="0.2">
      <c r="D17" s="11"/>
      <c r="E17" s="10"/>
      <c r="F17" s="11"/>
      <c r="G17" s="11"/>
      <c r="H17" s="10"/>
      <c r="I17" s="11"/>
    </row>
    <row r="18" spans="1:39" x14ac:dyDescent="0.2">
      <c r="A18" s="8" t="s">
        <v>28</v>
      </c>
      <c r="D18" s="11"/>
      <c r="E18" s="10"/>
      <c r="F18" s="11"/>
      <c r="G18" s="11"/>
      <c r="H18" s="10"/>
      <c r="I18" s="11"/>
      <c r="J18" s="12" t="s">
        <v>0</v>
      </c>
      <c r="S18" s="12" t="s">
        <v>1</v>
      </c>
      <c r="AB18" s="12" t="s">
        <v>18</v>
      </c>
      <c r="AD18" s="12"/>
      <c r="AF18" s="12"/>
      <c r="AG18" s="12"/>
      <c r="AH18" s="12"/>
      <c r="AK18" s="8" t="s">
        <v>2</v>
      </c>
    </row>
    <row r="19" spans="1:39" ht="17" thickBot="1" x14ac:dyDescent="0.25">
      <c r="C19" s="11"/>
      <c r="D19" s="11"/>
      <c r="E19" s="10"/>
      <c r="F19" s="11"/>
      <c r="G19" s="11"/>
      <c r="H19" s="10"/>
      <c r="I19" s="11"/>
      <c r="J19" s="25"/>
      <c r="AD19" s="12"/>
      <c r="AF19" s="12"/>
      <c r="AG19" s="12"/>
      <c r="AH19" s="12"/>
    </row>
    <row r="20" spans="1:39" x14ac:dyDescent="0.2">
      <c r="A20" s="1" t="s">
        <v>48</v>
      </c>
      <c r="B20" s="8" t="s">
        <v>30</v>
      </c>
      <c r="C20" s="8" t="s">
        <v>31</v>
      </c>
      <c r="D20" s="13" t="s">
        <v>20</v>
      </c>
      <c r="E20" s="14" t="s">
        <v>4</v>
      </c>
      <c r="F20" s="15" t="s">
        <v>3</v>
      </c>
      <c r="G20" s="16" t="s">
        <v>3</v>
      </c>
      <c r="H20" s="14" t="s">
        <v>4</v>
      </c>
      <c r="I20" s="15" t="s">
        <v>3</v>
      </c>
      <c r="J20" s="40" t="s">
        <v>20</v>
      </c>
      <c r="K20" s="41" t="s">
        <v>20</v>
      </c>
      <c r="L20" s="16" t="s">
        <v>32</v>
      </c>
      <c r="M20" s="41" t="s">
        <v>35</v>
      </c>
      <c r="N20" s="16" t="s">
        <v>5</v>
      </c>
      <c r="O20" s="16" t="s">
        <v>34</v>
      </c>
      <c r="P20" s="16" t="s">
        <v>21</v>
      </c>
      <c r="Q20" s="41" t="s">
        <v>21</v>
      </c>
      <c r="R20" s="45" t="s">
        <v>22</v>
      </c>
      <c r="S20" s="41" t="s">
        <v>20</v>
      </c>
      <c r="T20" s="41" t="s">
        <v>20</v>
      </c>
      <c r="U20" s="16" t="s">
        <v>32</v>
      </c>
      <c r="V20" s="41" t="s">
        <v>35</v>
      </c>
      <c r="W20" s="16" t="s">
        <v>5</v>
      </c>
      <c r="X20" s="16" t="s">
        <v>34</v>
      </c>
      <c r="Y20" s="16" t="s">
        <v>21</v>
      </c>
      <c r="Z20" s="41" t="s">
        <v>21</v>
      </c>
      <c r="AA20" s="45" t="s">
        <v>22</v>
      </c>
      <c r="AB20" s="41" t="s">
        <v>20</v>
      </c>
      <c r="AC20" s="41" t="s">
        <v>20</v>
      </c>
      <c r="AD20" s="16" t="s">
        <v>32</v>
      </c>
      <c r="AE20" s="41" t="s">
        <v>35</v>
      </c>
      <c r="AF20" s="16" t="s">
        <v>5</v>
      </c>
      <c r="AG20" s="16" t="s">
        <v>34</v>
      </c>
      <c r="AH20" s="16" t="s">
        <v>21</v>
      </c>
      <c r="AI20" s="41" t="s">
        <v>21</v>
      </c>
      <c r="AJ20" s="45" t="s">
        <v>22</v>
      </c>
      <c r="AK20" s="16" t="s">
        <v>23</v>
      </c>
      <c r="AL20" s="16" t="s">
        <v>24</v>
      </c>
      <c r="AM20" s="17" t="s">
        <v>36</v>
      </c>
    </row>
    <row r="21" spans="1:39" x14ac:dyDescent="0.2">
      <c r="D21" s="18"/>
      <c r="E21" s="10"/>
      <c r="F21" s="19"/>
      <c r="G21" s="11"/>
      <c r="H21" s="10"/>
      <c r="I21" s="20"/>
      <c r="J21" s="42" t="s">
        <v>6</v>
      </c>
      <c r="K21" s="25" t="s">
        <v>6</v>
      </c>
      <c r="L21" s="11"/>
      <c r="M21" s="25"/>
      <c r="N21" s="11"/>
      <c r="O21" s="11"/>
      <c r="P21" s="11"/>
      <c r="Q21" s="25"/>
      <c r="R21" s="46"/>
      <c r="S21" s="25" t="s">
        <v>6</v>
      </c>
      <c r="T21" s="25" t="s">
        <v>6</v>
      </c>
      <c r="U21" s="11"/>
      <c r="V21" s="25"/>
      <c r="W21" s="11"/>
      <c r="X21" s="11"/>
      <c r="Y21" s="11"/>
      <c r="Z21" s="25"/>
      <c r="AA21" s="25"/>
      <c r="AB21" s="48" t="s">
        <v>6</v>
      </c>
      <c r="AC21" s="25" t="s">
        <v>6</v>
      </c>
      <c r="AD21" s="11"/>
      <c r="AE21" s="25"/>
      <c r="AF21" s="11"/>
      <c r="AG21" s="11"/>
      <c r="AH21" s="11"/>
      <c r="AI21" s="25"/>
      <c r="AJ21" s="46"/>
      <c r="AK21" s="11"/>
      <c r="AL21" s="11"/>
      <c r="AM21" s="22"/>
    </row>
    <row r="22" spans="1:39" x14ac:dyDescent="0.2">
      <c r="D22" s="18" t="s">
        <v>27</v>
      </c>
      <c r="E22" s="10"/>
      <c r="F22" s="19" t="s">
        <v>27</v>
      </c>
      <c r="G22" s="11" t="s">
        <v>27</v>
      </c>
      <c r="H22" s="10"/>
      <c r="I22" s="20" t="s">
        <v>27</v>
      </c>
      <c r="J22" s="42" t="s">
        <v>27</v>
      </c>
      <c r="K22" s="25" t="s">
        <v>9</v>
      </c>
      <c r="L22" s="11" t="s">
        <v>27</v>
      </c>
      <c r="M22" s="25" t="s">
        <v>7</v>
      </c>
      <c r="N22" s="11" t="s">
        <v>8</v>
      </c>
      <c r="O22" s="11" t="s">
        <v>7</v>
      </c>
      <c r="P22" s="11" t="s">
        <v>9</v>
      </c>
      <c r="Q22" s="25" t="s">
        <v>27</v>
      </c>
      <c r="R22" s="46" t="s">
        <v>27</v>
      </c>
      <c r="S22" s="25" t="s">
        <v>27</v>
      </c>
      <c r="T22" s="25" t="s">
        <v>9</v>
      </c>
      <c r="U22" s="11" t="s">
        <v>27</v>
      </c>
      <c r="V22" s="25" t="s">
        <v>7</v>
      </c>
      <c r="W22" s="11" t="s">
        <v>8</v>
      </c>
      <c r="X22" s="11" t="s">
        <v>7</v>
      </c>
      <c r="Y22" s="11" t="s">
        <v>9</v>
      </c>
      <c r="Z22" s="25" t="s">
        <v>27</v>
      </c>
      <c r="AA22" s="25" t="s">
        <v>27</v>
      </c>
      <c r="AB22" s="48" t="s">
        <v>27</v>
      </c>
      <c r="AC22" s="25" t="s">
        <v>9</v>
      </c>
      <c r="AD22" s="11" t="s">
        <v>27</v>
      </c>
      <c r="AE22" s="25" t="s">
        <v>7</v>
      </c>
      <c r="AF22" s="11" t="s">
        <v>8</v>
      </c>
      <c r="AG22" s="11" t="s">
        <v>7</v>
      </c>
      <c r="AH22" s="11" t="s">
        <v>9</v>
      </c>
      <c r="AI22" s="25" t="s">
        <v>27</v>
      </c>
      <c r="AJ22" s="46" t="s">
        <v>27</v>
      </c>
      <c r="AK22" s="11"/>
      <c r="AL22" s="11"/>
      <c r="AM22" s="22"/>
    </row>
    <row r="23" spans="1:39" x14ac:dyDescent="0.2">
      <c r="B23" s="8" t="s">
        <v>19</v>
      </c>
      <c r="D23" s="23">
        <v>0.83902439024390241</v>
      </c>
      <c r="E23" s="10"/>
      <c r="F23" s="19"/>
      <c r="G23" s="11"/>
      <c r="H23" s="10"/>
      <c r="I23" s="20"/>
      <c r="J23" s="59">
        <f>D23</f>
        <v>0.83902439024390241</v>
      </c>
      <c r="K23" s="33">
        <f>J23*1000000000</f>
        <v>839024390.24390244</v>
      </c>
      <c r="L23" s="24">
        <v>9.928571428571427</v>
      </c>
      <c r="M23" s="33">
        <f>L23*1000000</f>
        <v>9928571.4285714272</v>
      </c>
      <c r="N23" s="11">
        <f>N29*$B$13</f>
        <v>2.4021400000000002</v>
      </c>
      <c r="O23" s="11">
        <f>K23/N23</f>
        <v>349282052.77123833</v>
      </c>
      <c r="P23" s="25">
        <f>IF(O23&lt;M23,K23,M23*N23)</f>
        <v>23849818.571428571</v>
      </c>
      <c r="Q23" s="54">
        <f>P23/1000000000</f>
        <v>2.3849818571428569E-2</v>
      </c>
      <c r="R23" s="55">
        <f>J23-Q23</f>
        <v>0.81517457167247387</v>
      </c>
      <c r="S23" s="54">
        <f>R23</f>
        <v>0.81517457167247387</v>
      </c>
      <c r="T23" s="33">
        <f>S23*1000000000</f>
        <v>815174571.67247391</v>
      </c>
      <c r="U23" s="24">
        <v>0.78035714285714342</v>
      </c>
      <c r="V23" s="33">
        <f>U23*1000000</f>
        <v>780357.14285714342</v>
      </c>
      <c r="W23" s="11">
        <f>W29*$B$13</f>
        <v>72.0642</v>
      </c>
      <c r="X23" s="11">
        <f>T23/W23</f>
        <v>11311782.711422231</v>
      </c>
      <c r="Y23" s="25">
        <f>IF(X23&lt;V23,T23,V23*W23)</f>
        <v>56235813.214285754</v>
      </c>
      <c r="Z23" s="54">
        <f>Y23/1000000000</f>
        <v>5.6235813214285751E-2</v>
      </c>
      <c r="AA23" s="54">
        <f>S23-Z23</f>
        <v>0.75893875845818815</v>
      </c>
      <c r="AB23" s="60">
        <f>AA23</f>
        <v>0.75893875845818815</v>
      </c>
      <c r="AC23" s="33">
        <f>AB23*1000000000</f>
        <v>758938758.45818818</v>
      </c>
      <c r="AD23" s="24">
        <v>9.7276785714285712</v>
      </c>
      <c r="AE23" s="33">
        <f>AD23*1000000</f>
        <v>9727678.5714285709</v>
      </c>
      <c r="AF23" s="11">
        <f>AF29*$B$13</f>
        <v>144.1284</v>
      </c>
      <c r="AG23" s="11">
        <f>AC23/AF23</f>
        <v>5265712.7842825437</v>
      </c>
      <c r="AH23" s="25">
        <f>IF(AG23&lt;AE23,AC23,AE23*AF23)</f>
        <v>758938758.45818818</v>
      </c>
      <c r="AI23" s="54">
        <f>AH23/1000000000</f>
        <v>0.75893875845818815</v>
      </c>
      <c r="AJ23" s="54">
        <f>AB23-AI23</f>
        <v>0</v>
      </c>
      <c r="AK23" s="21"/>
      <c r="AL23" s="11"/>
      <c r="AM23" s="22"/>
    </row>
    <row r="24" spans="1:39" x14ac:dyDescent="0.2">
      <c r="B24" s="8" t="s">
        <v>11</v>
      </c>
      <c r="C24" s="8" t="s">
        <v>12</v>
      </c>
      <c r="D24" s="23">
        <v>0.5024390243902439</v>
      </c>
      <c r="E24" s="10">
        <v>1</v>
      </c>
      <c r="F24" s="4">
        <f>D24*E24</f>
        <v>0.5024390243902439</v>
      </c>
      <c r="G24" s="26">
        <v>0.20152181208053691</v>
      </c>
      <c r="H24" s="10">
        <v>0.6</v>
      </c>
      <c r="I24" s="5">
        <f>G24*H24</f>
        <v>0.12091308724832214</v>
      </c>
      <c r="J24" s="59">
        <f>F24+I24</f>
        <v>0.62335211163856608</v>
      </c>
      <c r="K24" s="33">
        <f t="shared" ref="K24:K26" si="0">J24*1000000000</f>
        <v>623352111.63856602</v>
      </c>
      <c r="L24" s="11"/>
      <c r="M24" s="12">
        <f>IF((M23-O23)&gt;0,M23-O23,0)</f>
        <v>0</v>
      </c>
      <c r="N24" s="11">
        <f>N30*$B$13</f>
        <v>2.4021400000000002</v>
      </c>
      <c r="O24" s="11">
        <f>K24/N24</f>
        <v>259498660.21071461</v>
      </c>
      <c r="P24" s="25">
        <f>IF(O24&lt;M24,K24,M24*N24)</f>
        <v>0</v>
      </c>
      <c r="Q24" s="54">
        <f t="shared" ref="Q24:Q26" si="1">P24/1000000000</f>
        <v>0</v>
      </c>
      <c r="R24" s="55">
        <f>J24-Q24</f>
        <v>0.62335211163856608</v>
      </c>
      <c r="S24" s="54">
        <f>0.5*R24</f>
        <v>0.31167605581928304</v>
      </c>
      <c r="T24" s="33">
        <f t="shared" ref="T24:T26" si="2">S24*1000000000</f>
        <v>311676055.81928301</v>
      </c>
      <c r="U24" s="11"/>
      <c r="V24" s="12">
        <f>IF((V23-X23)&gt;0,V23-X23,0)</f>
        <v>0</v>
      </c>
      <c r="W24" s="11">
        <f>W30*$B$13</f>
        <v>72.0642</v>
      </c>
      <c r="X24" s="11">
        <f>T24/W24</f>
        <v>4324977.6701785773</v>
      </c>
      <c r="Y24" s="25">
        <f>IF(X24&lt;V24,T24,V24*W24)</f>
        <v>0</v>
      </c>
      <c r="Z24" s="54">
        <f t="shared" ref="Z24:Z26" si="3">Y24/1000000000</f>
        <v>0</v>
      </c>
      <c r="AA24" s="54">
        <f>S24-Z24</f>
        <v>0.31167605581928304</v>
      </c>
      <c r="AB24" s="60">
        <f>0.5*AA24</f>
        <v>0.15583802790964152</v>
      </c>
      <c r="AC24" s="33">
        <f t="shared" ref="AC24:AC26" si="4">AB24*1000000000</f>
        <v>155838027.9096415</v>
      </c>
      <c r="AD24" s="11"/>
      <c r="AE24" s="12">
        <f>IF((AE23-AG23)&gt;0,AE23-AG23,0)</f>
        <v>4461965.7871460272</v>
      </c>
      <c r="AF24" s="11">
        <f>AF30*$B$13</f>
        <v>144.1284</v>
      </c>
      <c r="AG24" s="11">
        <f>AC24/AF24</f>
        <v>1081244.4175446443</v>
      </c>
      <c r="AH24" s="25">
        <f>IF(AG24&lt;AE24,AC24,AE24*AF24)</f>
        <v>155838027.9096415</v>
      </c>
      <c r="AI24" s="54">
        <f t="shared" ref="AI24" si="5">AH24/1000000000</f>
        <v>0.15583802790964149</v>
      </c>
      <c r="AJ24" s="54">
        <f>AB24-AI24</f>
        <v>0</v>
      </c>
      <c r="AK24" s="21"/>
      <c r="AL24" s="11"/>
      <c r="AM24" s="22"/>
    </row>
    <row r="25" spans="1:39" x14ac:dyDescent="0.2">
      <c r="B25" s="8" t="s">
        <v>13</v>
      </c>
      <c r="C25" s="8" t="s">
        <v>14</v>
      </c>
      <c r="D25" s="18"/>
      <c r="E25" s="10">
        <v>0</v>
      </c>
      <c r="F25" s="4">
        <f>D24*E25</f>
        <v>0</v>
      </c>
      <c r="G25" s="11"/>
      <c r="H25" s="10">
        <v>0.2</v>
      </c>
      <c r="I25" s="5">
        <f>G24*H25</f>
        <v>4.0304362416107381E-2</v>
      </c>
      <c r="J25" s="59">
        <f>F25+I25</f>
        <v>4.0304362416107381E-2</v>
      </c>
      <c r="K25" s="33">
        <f t="shared" si="0"/>
        <v>40304362.416107379</v>
      </c>
      <c r="L25" s="11"/>
      <c r="M25" s="12">
        <f>IF((M24-O24)&gt;0,M24-O24,0)</f>
        <v>0</v>
      </c>
      <c r="N25" s="11">
        <f>N31*$B$13</f>
        <v>0.24021400000000001</v>
      </c>
      <c r="O25" s="11">
        <f>K25/N25</f>
        <v>167785234.89932883</v>
      </c>
      <c r="P25" s="25">
        <f>IF(O25&lt;M25,K25,M25*N25)</f>
        <v>0</v>
      </c>
      <c r="Q25" s="54">
        <f t="shared" si="1"/>
        <v>0</v>
      </c>
      <c r="R25" s="55">
        <f t="shared" ref="R25:R26" si="6">J25-Q25</f>
        <v>4.0304362416107381E-2</v>
      </c>
      <c r="S25" s="54">
        <f>0.5*R24+0.5*R25</f>
        <v>0.33182823702733671</v>
      </c>
      <c r="T25" s="33">
        <f t="shared" si="2"/>
        <v>331828237.02733672</v>
      </c>
      <c r="U25" s="11"/>
      <c r="V25" s="12">
        <f>IF((V24-X24)&gt;0,V24-X24,0)</f>
        <v>0</v>
      </c>
      <c r="W25" s="11">
        <f>W31*$B$13</f>
        <v>7.2064199999999996</v>
      </c>
      <c r="X25" s="11">
        <f>T25/W25</f>
        <v>46046197.283441253</v>
      </c>
      <c r="Y25" s="25">
        <f>IF(X25&lt;V25,T25,V25*W25)</f>
        <v>0</v>
      </c>
      <c r="Z25" s="54">
        <f t="shared" si="3"/>
        <v>0</v>
      </c>
      <c r="AA25" s="54">
        <f t="shared" ref="AA25" si="7">S25-Z25</f>
        <v>0.33182823702733671</v>
      </c>
      <c r="AB25" s="60">
        <f>0.5*AA24+0.5*AA25</f>
        <v>0.32175214642330985</v>
      </c>
      <c r="AC25" s="33">
        <f t="shared" si="4"/>
        <v>321752146.42330986</v>
      </c>
      <c r="AD25" s="11"/>
      <c r="AE25" s="12">
        <f>IF((AE24-AG24)&gt;0,AE24-AG24,0)</f>
        <v>3380721.3696013829</v>
      </c>
      <c r="AF25" s="11">
        <f>AF31*$B$13</f>
        <v>14.412839999999999</v>
      </c>
      <c r="AG25" s="11">
        <f>AC25/AF25</f>
        <v>22323993.496306758</v>
      </c>
      <c r="AH25" s="25">
        <f>IF(AG25&lt;AE25,AC25,AE25*AF25)</f>
        <v>48725796.184645593</v>
      </c>
      <c r="AI25" s="54">
        <f>AH25/1000000000</f>
        <v>4.8725796184645592E-2</v>
      </c>
      <c r="AJ25" s="54">
        <f>AB25-AI25</f>
        <v>0.27302635023866428</v>
      </c>
      <c r="AK25" s="21"/>
      <c r="AL25" s="11"/>
      <c r="AM25" s="22"/>
    </row>
    <row r="26" spans="1:39" x14ac:dyDescent="0.2">
      <c r="B26" s="8" t="s">
        <v>15</v>
      </c>
      <c r="C26" s="8" t="s">
        <v>16</v>
      </c>
      <c r="D26" s="18"/>
      <c r="E26" s="10">
        <v>0</v>
      </c>
      <c r="F26" s="4">
        <f>D24*E26</f>
        <v>0</v>
      </c>
      <c r="G26" s="11"/>
      <c r="H26" s="10">
        <v>0.2</v>
      </c>
      <c r="I26" s="5">
        <f>G24*H26</f>
        <v>4.0304362416107381E-2</v>
      </c>
      <c r="J26" s="59">
        <f t="shared" ref="J26" si="8">F26+I26</f>
        <v>4.0304362416107381E-2</v>
      </c>
      <c r="K26" s="33">
        <f t="shared" si="0"/>
        <v>40304362.416107379</v>
      </c>
      <c r="L26" s="11"/>
      <c r="M26" s="12">
        <f>IF((M25-O25)&gt;0,M25-O25,0)</f>
        <v>0</v>
      </c>
      <c r="N26" s="11">
        <f>N32*$B$13</f>
        <v>6.0053500000000003E-2</v>
      </c>
      <c r="O26" s="11">
        <f>K26/N26</f>
        <v>671140939.59731531</v>
      </c>
      <c r="P26" s="25">
        <f>IF(O26&lt;M26,K26,M26*N26)</f>
        <v>0</v>
      </c>
      <c r="Q26" s="54">
        <f t="shared" si="1"/>
        <v>0</v>
      </c>
      <c r="R26" s="55">
        <f t="shared" si="6"/>
        <v>4.0304362416107381E-2</v>
      </c>
      <c r="S26" s="54">
        <f>0.5*R25+R26</f>
        <v>6.0456543624161072E-2</v>
      </c>
      <c r="T26" s="33">
        <f t="shared" si="2"/>
        <v>60456543.624161072</v>
      </c>
      <c r="U26" s="11"/>
      <c r="V26" s="12">
        <f>IF((V25-X25)&gt;0,V25-X25,0)</f>
        <v>0</v>
      </c>
      <c r="W26" s="11">
        <f>W32*$B$13</f>
        <v>1.8016049999999999</v>
      </c>
      <c r="X26" s="11">
        <f>T26/W26</f>
        <v>33557046.979865775</v>
      </c>
      <c r="Y26" s="25">
        <f>IF(X26&lt;V26,T26,V26*W26)</f>
        <v>0</v>
      </c>
      <c r="Z26" s="54">
        <f t="shared" si="3"/>
        <v>0</v>
      </c>
      <c r="AA26" s="54">
        <f>S26-Z26</f>
        <v>6.0456543624161072E-2</v>
      </c>
      <c r="AB26" s="60">
        <f>0.5*AA25+AA26</f>
        <v>0.22637066213782941</v>
      </c>
      <c r="AC26" s="33">
        <f t="shared" si="4"/>
        <v>226370662.13782942</v>
      </c>
      <c r="AD26" s="11"/>
      <c r="AE26" s="12">
        <f>IF((AE25-AG25)&gt;0,AE25-AG25,0)</f>
        <v>0</v>
      </c>
      <c r="AF26" s="11">
        <f>AF32*$B$13</f>
        <v>3.6032099999999998</v>
      </c>
      <c r="AG26" s="11">
        <f>AC26/AF26</f>
        <v>62824720.77337414</v>
      </c>
      <c r="AH26" s="25">
        <f>IF(AG26&lt;AE26,AC26,AE26*AF26)</f>
        <v>0</v>
      </c>
      <c r="AI26" s="54">
        <f t="shared" ref="AI26" si="9">AH26/1000000000</f>
        <v>0</v>
      </c>
      <c r="AJ26" s="54">
        <f>AB26-AI26</f>
        <v>0.22637066213782941</v>
      </c>
      <c r="AK26" s="21"/>
      <c r="AL26" s="11"/>
      <c r="AM26" s="22"/>
    </row>
    <row r="27" spans="1:39" x14ac:dyDescent="0.2">
      <c r="B27" s="8" t="s">
        <v>6</v>
      </c>
      <c r="D27" s="18"/>
      <c r="E27" s="10"/>
      <c r="F27" s="19"/>
      <c r="G27" s="11"/>
      <c r="H27" s="10"/>
      <c r="I27" s="20"/>
      <c r="J27" s="58">
        <f>SUM(J23:J26)</f>
        <v>1.5429852267146833</v>
      </c>
      <c r="K27" s="25"/>
      <c r="L27" s="11"/>
      <c r="M27" s="25"/>
      <c r="N27" s="11"/>
      <c r="O27" s="11"/>
      <c r="P27" s="11"/>
      <c r="Q27" s="56">
        <f>SUM(Q23:Q26)</f>
        <v>2.3849818571428569E-2</v>
      </c>
      <c r="R27" s="57">
        <f>SUM(R23:R26)</f>
        <v>1.5191354081432549</v>
      </c>
      <c r="S27" s="56">
        <f>SUM(S23:S26)</f>
        <v>1.5191354081432547</v>
      </c>
      <c r="T27" s="25">
        <f>SUM(T23:T26)</f>
        <v>1519135408.1432545</v>
      </c>
      <c r="U27" s="11"/>
      <c r="V27" s="25"/>
      <c r="W27" s="11"/>
      <c r="X27" s="11"/>
      <c r="Y27" s="11"/>
      <c r="Z27" s="56">
        <f>SUM(Z23:Z26)</f>
        <v>5.6235813214285751E-2</v>
      </c>
      <c r="AA27" s="56">
        <f>SUM(AA23:AA26)</f>
        <v>1.4628995949289689</v>
      </c>
      <c r="AB27" s="61">
        <f>SUM(AB23:AB26)</f>
        <v>1.4628995949289689</v>
      </c>
      <c r="AC27" s="25">
        <f>SUM(AC23:AC26)</f>
        <v>1462899594.9289689</v>
      </c>
      <c r="AD27" s="11"/>
      <c r="AE27" s="25"/>
      <c r="AF27" s="11"/>
      <c r="AG27" s="11"/>
      <c r="AH27" s="11"/>
      <c r="AI27" s="56">
        <f>SUM(AI23:AI26)</f>
        <v>0.96350258255247523</v>
      </c>
      <c r="AJ27" s="56">
        <f>SUM(AJ23:AJ26)</f>
        <v>0.4993970123764937</v>
      </c>
      <c r="AK27" s="21">
        <f>Q27+Z27+AI27</f>
        <v>1.0435882143381896</v>
      </c>
      <c r="AL27" s="11">
        <f>AJ27</f>
        <v>0.4993970123764937</v>
      </c>
      <c r="AM27" s="34">
        <f>AK27/(AK27+AL27)</f>
        <v>0.67634362032110484</v>
      </c>
    </row>
    <row r="28" spans="1:39" x14ac:dyDescent="0.2">
      <c r="D28" s="18" t="s">
        <v>17</v>
      </c>
      <c r="E28" s="10"/>
      <c r="F28" s="19" t="s">
        <v>17</v>
      </c>
      <c r="G28" s="11" t="s">
        <v>17</v>
      </c>
      <c r="H28" s="10"/>
      <c r="I28" s="20" t="s">
        <v>17</v>
      </c>
      <c r="J28" s="42"/>
      <c r="K28" s="25"/>
      <c r="L28" s="11"/>
      <c r="M28" s="25"/>
      <c r="N28" s="11" t="s">
        <v>33</v>
      </c>
      <c r="O28" s="11"/>
      <c r="P28" s="11"/>
      <c r="Q28" s="25"/>
      <c r="R28" s="46"/>
      <c r="S28" s="25"/>
      <c r="T28" s="25"/>
      <c r="U28" s="11"/>
      <c r="V28" s="25"/>
      <c r="W28" s="11" t="s">
        <v>33</v>
      </c>
      <c r="X28" s="11"/>
      <c r="Y28" s="11"/>
      <c r="Z28" s="25"/>
      <c r="AA28" s="25"/>
      <c r="AB28" s="48"/>
      <c r="AC28" s="25"/>
      <c r="AD28" s="11"/>
      <c r="AE28" s="25"/>
      <c r="AF28" s="11" t="s">
        <v>33</v>
      </c>
      <c r="AG28" s="11"/>
      <c r="AH28" s="11"/>
      <c r="AI28" s="25"/>
      <c r="AJ28" s="46"/>
      <c r="AK28" s="11"/>
      <c r="AL28" s="11"/>
      <c r="AM28" s="22"/>
    </row>
    <row r="29" spans="1:39" x14ac:dyDescent="0.2">
      <c r="B29" s="8" t="s">
        <v>19</v>
      </c>
      <c r="D29" s="18">
        <f>D23*1000000/$B$13</f>
        <v>69856.410554247661</v>
      </c>
      <c r="E29" s="10"/>
      <c r="F29" s="19"/>
      <c r="G29" s="11"/>
      <c r="H29" s="10"/>
      <c r="I29" s="20"/>
      <c r="J29" s="42"/>
      <c r="K29" s="25"/>
      <c r="L29" s="11"/>
      <c r="M29" s="25"/>
      <c r="N29" s="11">
        <f>B$7</f>
        <v>0.2</v>
      </c>
      <c r="O29" s="11"/>
      <c r="P29" s="11"/>
      <c r="Q29" s="25"/>
      <c r="R29" s="46"/>
      <c r="S29" s="25"/>
      <c r="T29" s="25"/>
      <c r="U29" s="11"/>
      <c r="V29" s="25"/>
      <c r="W29" s="11">
        <f>C$7</f>
        <v>6</v>
      </c>
      <c r="X29" s="11"/>
      <c r="Y29" s="11"/>
      <c r="Z29" s="25"/>
      <c r="AA29" s="25"/>
      <c r="AB29" s="48"/>
      <c r="AC29" s="25"/>
      <c r="AD29" s="11"/>
      <c r="AE29" s="25"/>
      <c r="AF29" s="11">
        <f>D$7</f>
        <v>12</v>
      </c>
      <c r="AG29" s="11"/>
      <c r="AH29" s="11"/>
      <c r="AI29" s="25"/>
      <c r="AJ29" s="46"/>
      <c r="AK29" s="11"/>
      <c r="AL29" s="11"/>
      <c r="AM29" s="22"/>
    </row>
    <row r="30" spans="1:39" x14ac:dyDescent="0.2">
      <c r="B30" s="8" t="s">
        <v>11</v>
      </c>
      <c r="C30" s="8" t="s">
        <v>12</v>
      </c>
      <c r="D30" s="18">
        <f>D24*1000000/$B$13</f>
        <v>41832.6179481832</v>
      </c>
      <c r="E30" s="10">
        <f>E24</f>
        <v>1</v>
      </c>
      <c r="F30" s="4">
        <f>D30*E30</f>
        <v>41832.6179481832</v>
      </c>
      <c r="G30" s="11">
        <f>G24*1000000/$B$13</f>
        <v>16778.523489932886</v>
      </c>
      <c r="H30" s="10">
        <f>H24</f>
        <v>0.6</v>
      </c>
      <c r="I30" s="5">
        <f>G30*H30</f>
        <v>10067.114093959732</v>
      </c>
      <c r="J30" s="42"/>
      <c r="K30" s="25"/>
      <c r="L30" s="11"/>
      <c r="M30" s="25"/>
      <c r="N30" s="11">
        <f>B$8</f>
        <v>0.2</v>
      </c>
      <c r="O30" s="11"/>
      <c r="P30" s="11"/>
      <c r="Q30" s="25"/>
      <c r="R30" s="46"/>
      <c r="S30" s="25"/>
      <c r="T30" s="25"/>
      <c r="U30" s="11"/>
      <c r="V30" s="25"/>
      <c r="W30" s="11">
        <f>C$8</f>
        <v>6</v>
      </c>
      <c r="X30" s="11"/>
      <c r="Y30" s="11"/>
      <c r="Z30" s="25"/>
      <c r="AA30" s="25"/>
      <c r="AB30" s="48"/>
      <c r="AC30" s="25"/>
      <c r="AD30" s="11"/>
      <c r="AE30" s="25"/>
      <c r="AF30" s="11">
        <f>D$8</f>
        <v>12</v>
      </c>
      <c r="AG30" s="11"/>
      <c r="AH30" s="11"/>
      <c r="AI30" s="25"/>
      <c r="AJ30" s="46"/>
      <c r="AK30" s="11"/>
      <c r="AL30" s="11"/>
      <c r="AM30" s="22"/>
    </row>
    <row r="31" spans="1:39" x14ac:dyDescent="0.2">
      <c r="B31" s="8" t="s">
        <v>13</v>
      </c>
      <c r="C31" s="8" t="s">
        <v>14</v>
      </c>
      <c r="D31" s="18"/>
      <c r="E31" s="10">
        <f>E25</f>
        <v>0</v>
      </c>
      <c r="F31" s="4">
        <f>D30*E31</f>
        <v>0</v>
      </c>
      <c r="G31" s="11">
        <f>G25*1000000/$B$13</f>
        <v>0</v>
      </c>
      <c r="H31" s="10">
        <f>H25</f>
        <v>0.2</v>
      </c>
      <c r="I31" s="5">
        <f>G30*H31</f>
        <v>3355.7046979865772</v>
      </c>
      <c r="J31" s="42"/>
      <c r="K31" s="25"/>
      <c r="L31" s="11"/>
      <c r="M31" s="25"/>
      <c r="N31" s="11">
        <f>B$9</f>
        <v>0.02</v>
      </c>
      <c r="O31" s="11"/>
      <c r="P31" s="11"/>
      <c r="Q31" s="25"/>
      <c r="R31" s="46"/>
      <c r="S31" s="25"/>
      <c r="T31" s="25"/>
      <c r="U31" s="11"/>
      <c r="V31" s="25"/>
      <c r="W31" s="11">
        <f>C$9</f>
        <v>0.6</v>
      </c>
      <c r="X31" s="11"/>
      <c r="Y31" s="11"/>
      <c r="Z31" s="25"/>
      <c r="AA31" s="25"/>
      <c r="AB31" s="48"/>
      <c r="AC31" s="25"/>
      <c r="AD31" s="11"/>
      <c r="AE31" s="25"/>
      <c r="AF31" s="11">
        <f>D$9</f>
        <v>1.2</v>
      </c>
      <c r="AG31" s="11"/>
      <c r="AH31" s="11"/>
      <c r="AI31" s="25"/>
      <c r="AJ31" s="46"/>
      <c r="AK31" s="11"/>
      <c r="AL31" s="11"/>
      <c r="AM31" s="22"/>
    </row>
    <row r="32" spans="1:39" ht="17" thickBot="1" x14ac:dyDescent="0.25">
      <c r="B32" s="8" t="s">
        <v>15</v>
      </c>
      <c r="C32" s="8" t="s">
        <v>16</v>
      </c>
      <c r="D32" s="27"/>
      <c r="E32" s="28">
        <f>E26</f>
        <v>0</v>
      </c>
      <c r="F32" s="7">
        <f>D30*E32</f>
        <v>0</v>
      </c>
      <c r="G32" s="29">
        <f>G26*1000000/$B$13</f>
        <v>0</v>
      </c>
      <c r="H32" s="28">
        <f t="shared" ref="H32" si="10">H26</f>
        <v>0.2</v>
      </c>
      <c r="I32" s="6">
        <f>G30*H32</f>
        <v>3355.7046979865772</v>
      </c>
      <c r="J32" s="43"/>
      <c r="K32" s="44"/>
      <c r="L32" s="29"/>
      <c r="M32" s="44"/>
      <c r="N32" s="29">
        <f>B$10</f>
        <v>5.0000000000000001E-3</v>
      </c>
      <c r="O32" s="29"/>
      <c r="P32" s="29"/>
      <c r="Q32" s="44"/>
      <c r="R32" s="47"/>
      <c r="S32" s="44"/>
      <c r="T32" s="44"/>
      <c r="U32" s="29"/>
      <c r="V32" s="44"/>
      <c r="W32" s="29">
        <f>C$10</f>
        <v>0.15</v>
      </c>
      <c r="X32" s="29"/>
      <c r="Y32" s="29"/>
      <c r="Z32" s="44"/>
      <c r="AA32" s="44"/>
      <c r="AB32" s="49"/>
      <c r="AC32" s="44"/>
      <c r="AD32" s="29"/>
      <c r="AE32" s="44"/>
      <c r="AF32" s="29">
        <f>D$10</f>
        <v>0.3</v>
      </c>
      <c r="AG32" s="29"/>
      <c r="AH32" s="29"/>
      <c r="AI32" s="44"/>
      <c r="AJ32" s="47"/>
      <c r="AK32" s="29"/>
      <c r="AL32" s="29"/>
      <c r="AM32" s="30"/>
    </row>
    <row r="33" spans="1:39" x14ac:dyDescent="0.2">
      <c r="A33" s="1" t="s">
        <v>49</v>
      </c>
      <c r="B33" s="8" t="s">
        <v>30</v>
      </c>
      <c r="C33" s="8" t="s">
        <v>31</v>
      </c>
      <c r="D33" s="13" t="s">
        <v>20</v>
      </c>
      <c r="E33" s="14" t="s">
        <v>4</v>
      </c>
      <c r="F33" s="15" t="s">
        <v>3</v>
      </c>
      <c r="G33" s="16" t="s">
        <v>3</v>
      </c>
      <c r="H33" s="14" t="s">
        <v>4</v>
      </c>
      <c r="I33" s="15" t="s">
        <v>3</v>
      </c>
      <c r="J33" s="40" t="s">
        <v>20</v>
      </c>
      <c r="K33" s="41" t="s">
        <v>20</v>
      </c>
      <c r="L33" s="16" t="s">
        <v>32</v>
      </c>
      <c r="M33" s="41" t="s">
        <v>35</v>
      </c>
      <c r="N33" s="16" t="s">
        <v>5</v>
      </c>
      <c r="O33" s="16" t="s">
        <v>34</v>
      </c>
      <c r="P33" s="16" t="s">
        <v>21</v>
      </c>
      <c r="Q33" s="41" t="s">
        <v>21</v>
      </c>
      <c r="R33" s="45" t="s">
        <v>22</v>
      </c>
      <c r="S33" s="41" t="s">
        <v>20</v>
      </c>
      <c r="T33" s="41" t="s">
        <v>20</v>
      </c>
      <c r="U33" s="16" t="s">
        <v>32</v>
      </c>
      <c r="V33" s="41" t="s">
        <v>35</v>
      </c>
      <c r="W33" s="16" t="s">
        <v>5</v>
      </c>
      <c r="X33" s="16" t="s">
        <v>34</v>
      </c>
      <c r="Y33" s="16" t="s">
        <v>21</v>
      </c>
      <c r="Z33" s="41" t="s">
        <v>21</v>
      </c>
      <c r="AA33" s="45" t="s">
        <v>22</v>
      </c>
      <c r="AB33" s="41" t="s">
        <v>20</v>
      </c>
      <c r="AC33" s="41" t="s">
        <v>20</v>
      </c>
      <c r="AD33" s="16" t="s">
        <v>32</v>
      </c>
      <c r="AE33" s="41" t="s">
        <v>35</v>
      </c>
      <c r="AF33" s="16" t="s">
        <v>5</v>
      </c>
      <c r="AG33" s="16" t="s">
        <v>34</v>
      </c>
      <c r="AH33" s="16" t="s">
        <v>21</v>
      </c>
      <c r="AI33" s="41" t="s">
        <v>21</v>
      </c>
      <c r="AJ33" s="45" t="s">
        <v>22</v>
      </c>
      <c r="AK33" s="16" t="s">
        <v>23</v>
      </c>
      <c r="AL33" s="16" t="s">
        <v>24</v>
      </c>
      <c r="AM33" s="17" t="s">
        <v>36</v>
      </c>
    </row>
    <row r="34" spans="1:39" x14ac:dyDescent="0.2">
      <c r="D34" s="18"/>
      <c r="E34" s="10"/>
      <c r="F34" s="19"/>
      <c r="G34" s="11"/>
      <c r="H34" s="10"/>
      <c r="I34" s="20"/>
      <c r="J34" s="42" t="s">
        <v>6</v>
      </c>
      <c r="K34" s="25" t="s">
        <v>6</v>
      </c>
      <c r="L34" s="11"/>
      <c r="M34" s="25"/>
      <c r="N34" s="11"/>
      <c r="O34" s="11"/>
      <c r="P34" s="11"/>
      <c r="Q34" s="25"/>
      <c r="R34" s="46"/>
      <c r="S34" s="25" t="s">
        <v>6</v>
      </c>
      <c r="T34" s="25" t="s">
        <v>6</v>
      </c>
      <c r="U34" s="11"/>
      <c r="V34" s="25"/>
      <c r="W34" s="11"/>
      <c r="X34" s="11"/>
      <c r="Y34" s="11"/>
      <c r="Z34" s="25"/>
      <c r="AA34" s="25"/>
      <c r="AB34" s="48" t="s">
        <v>6</v>
      </c>
      <c r="AC34" s="25" t="s">
        <v>6</v>
      </c>
      <c r="AD34" s="11"/>
      <c r="AE34" s="25"/>
      <c r="AF34" s="11"/>
      <c r="AG34" s="11"/>
      <c r="AH34" s="11"/>
      <c r="AI34" s="25"/>
      <c r="AJ34" s="46"/>
      <c r="AK34" s="11"/>
      <c r="AL34" s="11"/>
      <c r="AM34" s="22"/>
    </row>
    <row r="35" spans="1:39" x14ac:dyDescent="0.2">
      <c r="D35" s="18" t="s">
        <v>27</v>
      </c>
      <c r="E35" s="10"/>
      <c r="F35" s="19" t="s">
        <v>27</v>
      </c>
      <c r="G35" s="11" t="s">
        <v>27</v>
      </c>
      <c r="H35" s="10"/>
      <c r="I35" s="20" t="s">
        <v>27</v>
      </c>
      <c r="J35" s="42" t="s">
        <v>27</v>
      </c>
      <c r="K35" s="25" t="s">
        <v>9</v>
      </c>
      <c r="L35" s="11" t="s">
        <v>27</v>
      </c>
      <c r="M35" s="25" t="s">
        <v>7</v>
      </c>
      <c r="N35" s="11" t="s">
        <v>8</v>
      </c>
      <c r="O35" s="11" t="s">
        <v>7</v>
      </c>
      <c r="P35" s="11" t="s">
        <v>9</v>
      </c>
      <c r="Q35" s="25" t="s">
        <v>27</v>
      </c>
      <c r="R35" s="46" t="s">
        <v>27</v>
      </c>
      <c r="S35" s="25" t="s">
        <v>27</v>
      </c>
      <c r="T35" s="25" t="s">
        <v>9</v>
      </c>
      <c r="U35" s="11" t="s">
        <v>27</v>
      </c>
      <c r="V35" s="25" t="s">
        <v>7</v>
      </c>
      <c r="W35" s="11" t="s">
        <v>8</v>
      </c>
      <c r="X35" s="11" t="s">
        <v>7</v>
      </c>
      <c r="Y35" s="11" t="s">
        <v>9</v>
      </c>
      <c r="Z35" s="25" t="s">
        <v>27</v>
      </c>
      <c r="AA35" s="25" t="s">
        <v>27</v>
      </c>
      <c r="AB35" s="48" t="s">
        <v>27</v>
      </c>
      <c r="AC35" s="25" t="s">
        <v>9</v>
      </c>
      <c r="AD35" s="11" t="s">
        <v>27</v>
      </c>
      <c r="AE35" s="25" t="s">
        <v>7</v>
      </c>
      <c r="AF35" s="11" t="s">
        <v>8</v>
      </c>
      <c r="AG35" s="11" t="s">
        <v>7</v>
      </c>
      <c r="AH35" s="11" t="s">
        <v>9</v>
      </c>
      <c r="AI35" s="25" t="s">
        <v>27</v>
      </c>
      <c r="AJ35" s="46" t="s">
        <v>27</v>
      </c>
      <c r="AK35" s="11"/>
      <c r="AL35" s="11"/>
      <c r="AM35" s="22"/>
    </row>
    <row r="36" spans="1:39" x14ac:dyDescent="0.2">
      <c r="B36" s="8" t="s">
        <v>19</v>
      </c>
      <c r="D36" s="23">
        <v>0.30588235294117649</v>
      </c>
      <c r="E36" s="10"/>
      <c r="F36" s="19"/>
      <c r="G36" s="11"/>
      <c r="H36" s="10"/>
      <c r="I36" s="20"/>
      <c r="J36" s="59">
        <f>D36</f>
        <v>0.30588235294117649</v>
      </c>
      <c r="K36" s="33">
        <f>J36*1000000000</f>
        <v>305882352.94117647</v>
      </c>
      <c r="L36" s="31">
        <v>9.6999999999999993</v>
      </c>
      <c r="M36" s="33">
        <f>L36*1000000</f>
        <v>9700000</v>
      </c>
      <c r="N36" s="11">
        <f>N42*$B$13</f>
        <v>2.4021400000000002</v>
      </c>
      <c r="O36" s="11">
        <f>K36/N36</f>
        <v>127337437.84341314</v>
      </c>
      <c r="P36" s="25">
        <f>IF(O36&lt;M36,K36,M36*N36)</f>
        <v>23300758</v>
      </c>
      <c r="Q36" s="54">
        <f>P36/1000000000</f>
        <v>2.3300758000000001E-2</v>
      </c>
      <c r="R36" s="55">
        <f>J36-Q36</f>
        <v>0.28258159494117652</v>
      </c>
      <c r="S36" s="54">
        <f>R36</f>
        <v>0.28258159494117652</v>
      </c>
      <c r="T36" s="33">
        <f>S36*1000000000</f>
        <v>282581594.94117653</v>
      </c>
      <c r="U36" s="24">
        <v>1.9</v>
      </c>
      <c r="V36" s="33">
        <f>U36*1000000</f>
        <v>1900000</v>
      </c>
      <c r="W36" s="11">
        <f>W42*$B$13</f>
        <v>72.0642</v>
      </c>
      <c r="X36" s="11">
        <f>T36/W36</f>
        <v>3921247.9281137725</v>
      </c>
      <c r="Y36" s="25">
        <f>IF(X36&lt;V36,T36,V36*W36)</f>
        <v>136921980</v>
      </c>
      <c r="Z36" s="54">
        <f>Y36/1000000000</f>
        <v>0.13692198</v>
      </c>
      <c r="AA36" s="54">
        <f>S36-Z36</f>
        <v>0.14565961494117652</v>
      </c>
      <c r="AB36" s="60">
        <f>AA36</f>
        <v>0.14565961494117652</v>
      </c>
      <c r="AC36" s="33">
        <f>AB36*1000000000</f>
        <v>145659614.9411765</v>
      </c>
      <c r="AD36" s="24">
        <v>0</v>
      </c>
      <c r="AE36" s="33">
        <f>AD36*1000000</f>
        <v>0</v>
      </c>
      <c r="AF36" s="11">
        <f>AF42*$B$13</f>
        <v>144.1284</v>
      </c>
      <c r="AG36" s="11">
        <f>AC36/AF36</f>
        <v>1010623.9640568862</v>
      </c>
      <c r="AH36" s="25">
        <f>IF(AG36&lt;AE36,AC36,AE36*AF36)</f>
        <v>0</v>
      </c>
      <c r="AI36" s="54">
        <f>AH36/1000000000</f>
        <v>0</v>
      </c>
      <c r="AJ36" s="54">
        <f>AB36-AI36</f>
        <v>0.14565961494117652</v>
      </c>
      <c r="AK36" s="21"/>
      <c r="AL36" s="11"/>
      <c r="AM36" s="22"/>
    </row>
    <row r="37" spans="1:39" x14ac:dyDescent="0.2">
      <c r="B37" s="8" t="s">
        <v>11</v>
      </c>
      <c r="C37" s="8" t="s">
        <v>12</v>
      </c>
      <c r="D37" s="23">
        <v>0.76470588235294112</v>
      </c>
      <c r="E37" s="10">
        <v>1</v>
      </c>
      <c r="F37" s="4">
        <f>D37*E37</f>
        <v>0.76470588235294112</v>
      </c>
      <c r="G37" s="26">
        <v>6.7939313131313128E-2</v>
      </c>
      <c r="H37" s="10">
        <v>0.6</v>
      </c>
      <c r="I37" s="5">
        <f>G37*H37</f>
        <v>4.0763587878787873E-2</v>
      </c>
      <c r="J37" s="59">
        <f>F37+I37</f>
        <v>0.80546947023172899</v>
      </c>
      <c r="K37" s="33">
        <f t="shared" ref="K37:K39" si="11">J37*1000000000</f>
        <v>805469470.23172903</v>
      </c>
      <c r="L37" s="11"/>
      <c r="M37" s="12">
        <f>IF((M36-O36)&gt;0,M36-O36,0)</f>
        <v>0</v>
      </c>
      <c r="N37" s="11">
        <f>N43*$B$13</f>
        <v>2.4021400000000002</v>
      </c>
      <c r="O37" s="11">
        <f>K37/N37</f>
        <v>335313291.57822984</v>
      </c>
      <c r="P37" s="25">
        <f>IF(O37&lt;M37,K37,M37*N37)</f>
        <v>0</v>
      </c>
      <c r="Q37" s="54">
        <f t="shared" ref="Q37:Q39" si="12">P37/1000000000</f>
        <v>0</v>
      </c>
      <c r="R37" s="55">
        <f>J37-Q37</f>
        <v>0.80546947023172899</v>
      </c>
      <c r="S37" s="54">
        <f>0.5*R37</f>
        <v>0.4027347351158645</v>
      </c>
      <c r="T37" s="33">
        <f t="shared" ref="T37:T39" si="13">S37*1000000000</f>
        <v>402734735.11586452</v>
      </c>
      <c r="U37" s="11"/>
      <c r="V37" s="12">
        <f>IF((V36-X36)&gt;0,V36-X36,0)</f>
        <v>0</v>
      </c>
      <c r="W37" s="11">
        <f>W43*$B$13</f>
        <v>72.0642</v>
      </c>
      <c r="X37" s="11">
        <f>T37/W37</f>
        <v>5588554.8596371645</v>
      </c>
      <c r="Y37" s="25">
        <f>IF(X37&lt;V37,T37,V37*W37)</f>
        <v>0</v>
      </c>
      <c r="Z37" s="54">
        <f t="shared" ref="Z37:Z39" si="14">Y37/1000000000</f>
        <v>0</v>
      </c>
      <c r="AA37" s="54">
        <f>S37-Z37</f>
        <v>0.4027347351158645</v>
      </c>
      <c r="AB37" s="60">
        <f>0.5*AA37</f>
        <v>0.20136736755793225</v>
      </c>
      <c r="AC37" s="33">
        <f t="shared" ref="AC37:AC39" si="15">AB37*1000000000</f>
        <v>201367367.55793226</v>
      </c>
      <c r="AD37" s="11"/>
      <c r="AE37" s="12">
        <f>IF((AE36-AG36)&gt;0,AE36-AG36,0)</f>
        <v>0</v>
      </c>
      <c r="AF37" s="11">
        <f>AF43*$B$13</f>
        <v>144.1284</v>
      </c>
      <c r="AG37" s="11">
        <f>AC37/AF37</f>
        <v>1397138.7149092911</v>
      </c>
      <c r="AH37" s="25">
        <f>IF(AG37&lt;AE37,AC37,AE37*AF37)</f>
        <v>0</v>
      </c>
      <c r="AI37" s="54">
        <f t="shared" ref="AI37" si="16">AH37/1000000000</f>
        <v>0</v>
      </c>
      <c r="AJ37" s="54">
        <f>AB37-AI37</f>
        <v>0.20136736755793225</v>
      </c>
      <c r="AK37" s="21"/>
      <c r="AL37" s="11"/>
      <c r="AM37" s="22"/>
    </row>
    <row r="38" spans="1:39" x14ac:dyDescent="0.2">
      <c r="B38" s="8" t="s">
        <v>13</v>
      </c>
      <c r="C38" s="8" t="s">
        <v>14</v>
      </c>
      <c r="D38" s="18"/>
      <c r="E38" s="10">
        <v>0</v>
      </c>
      <c r="F38" s="4">
        <f>D37*E38</f>
        <v>0</v>
      </c>
      <c r="G38" s="11"/>
      <c r="H38" s="10">
        <v>0.2</v>
      </c>
      <c r="I38" s="5">
        <f>G37*H38</f>
        <v>1.3587862626262626E-2</v>
      </c>
      <c r="J38" s="59">
        <f>F38+I38</f>
        <v>1.3587862626262626E-2</v>
      </c>
      <c r="K38" s="33">
        <f t="shared" si="11"/>
        <v>13587862.626262626</v>
      </c>
      <c r="L38" s="11"/>
      <c r="M38" s="12">
        <f>IF((M37-O37)&gt;0,M37-O37,0)</f>
        <v>0</v>
      </c>
      <c r="N38" s="11">
        <f>N44*$B$13</f>
        <v>0.24021400000000001</v>
      </c>
      <c r="O38" s="11">
        <f>K38/N38</f>
        <v>56565656.565656558</v>
      </c>
      <c r="P38" s="25">
        <f>IF(O38&lt;M38,K38,M38*N38)</f>
        <v>0</v>
      </c>
      <c r="Q38" s="54">
        <f t="shared" si="12"/>
        <v>0</v>
      </c>
      <c r="R38" s="55">
        <f t="shared" ref="R38:R39" si="17">J38-Q38</f>
        <v>1.3587862626262626E-2</v>
      </c>
      <c r="S38" s="54">
        <f>0.5*R37+0.5*R38</f>
        <v>0.40952866642899582</v>
      </c>
      <c r="T38" s="33">
        <f t="shared" si="13"/>
        <v>409528666.42899585</v>
      </c>
      <c r="U38" s="11"/>
      <c r="V38" s="12">
        <f>IF((V37-X37)&gt;0,V37-X37,0)</f>
        <v>0</v>
      </c>
      <c r="W38" s="11">
        <f>W44*$B$13</f>
        <v>7.2064199999999996</v>
      </c>
      <c r="X38" s="11">
        <f>T38/W38</f>
        <v>56828309.539132588</v>
      </c>
      <c r="Y38" s="25">
        <f>IF(X38&lt;V38,T38,V38*W38)</f>
        <v>0</v>
      </c>
      <c r="Z38" s="54">
        <f t="shared" si="14"/>
        <v>0</v>
      </c>
      <c r="AA38" s="54">
        <f t="shared" ref="AA38" si="18">S38-Z38</f>
        <v>0.40952866642899582</v>
      </c>
      <c r="AB38" s="60">
        <f>0.5*AA37+0.5*AA38</f>
        <v>0.40613170077243016</v>
      </c>
      <c r="AC38" s="33">
        <f t="shared" si="15"/>
        <v>406131700.77243018</v>
      </c>
      <c r="AD38" s="11"/>
      <c r="AE38" s="12">
        <f>IF((AE37-AG37)&gt;0,AE37-AG37,0)</f>
        <v>0</v>
      </c>
      <c r="AF38" s="11">
        <f>AF44*$B$13</f>
        <v>14.412839999999999</v>
      </c>
      <c r="AG38" s="11">
        <f>AC38/AF38</f>
        <v>28178464.533876058</v>
      </c>
      <c r="AH38" s="25">
        <f>IF(AG38&lt;AE38,AC38,AE38*AF38)</f>
        <v>0</v>
      </c>
      <c r="AI38" s="54">
        <f>AH38/1000000000</f>
        <v>0</v>
      </c>
      <c r="AJ38" s="54">
        <f>AB38-AI38</f>
        <v>0.40613170077243016</v>
      </c>
      <c r="AK38" s="21"/>
      <c r="AL38" s="11"/>
      <c r="AM38" s="22"/>
    </row>
    <row r="39" spans="1:39" x14ac:dyDescent="0.2">
      <c r="B39" s="8" t="s">
        <v>15</v>
      </c>
      <c r="C39" s="8" t="s">
        <v>16</v>
      </c>
      <c r="D39" s="18"/>
      <c r="E39" s="10">
        <v>0</v>
      </c>
      <c r="F39" s="4">
        <f>D37*E39</f>
        <v>0</v>
      </c>
      <c r="G39" s="11"/>
      <c r="H39" s="10">
        <v>0.2</v>
      </c>
      <c r="I39" s="5">
        <f>G37*H39</f>
        <v>1.3587862626262626E-2</v>
      </c>
      <c r="J39" s="59">
        <f t="shared" ref="J39" si="19">F39+I39</f>
        <v>1.3587862626262626E-2</v>
      </c>
      <c r="K39" s="33">
        <f t="shared" si="11"/>
        <v>13587862.626262626</v>
      </c>
      <c r="L39" s="11"/>
      <c r="M39" s="12">
        <f>IF((M38-O38)&gt;0,M38-O38,0)</f>
        <v>0</v>
      </c>
      <c r="N39" s="11">
        <f>N45*$B$13</f>
        <v>6.0053500000000003E-2</v>
      </c>
      <c r="O39" s="11">
        <f>K39/N39</f>
        <v>226262626.26262623</v>
      </c>
      <c r="P39" s="25">
        <f>IF(O39&lt;M39,K39,M39*N39)</f>
        <v>0</v>
      </c>
      <c r="Q39" s="54">
        <f t="shared" si="12"/>
        <v>0</v>
      </c>
      <c r="R39" s="55">
        <f t="shared" si="17"/>
        <v>1.3587862626262626E-2</v>
      </c>
      <c r="S39" s="54">
        <f>0.5*R38+R39</f>
        <v>2.038179393939394E-2</v>
      </c>
      <c r="T39" s="33">
        <f t="shared" si="13"/>
        <v>20381793.939393941</v>
      </c>
      <c r="U39" s="11"/>
      <c r="V39" s="12">
        <f>IF((V38-X38)&gt;0,V38-X38,0)</f>
        <v>0</v>
      </c>
      <c r="W39" s="11">
        <f>W45*$B$13</f>
        <v>1.8016049999999999</v>
      </c>
      <c r="X39" s="11">
        <f>T39/W39</f>
        <v>11313131.313131316</v>
      </c>
      <c r="Y39" s="25">
        <f>IF(X39&lt;V39,T39,V39*W39)</f>
        <v>0</v>
      </c>
      <c r="Z39" s="54">
        <f t="shared" si="14"/>
        <v>0</v>
      </c>
      <c r="AA39" s="54">
        <f>S39-Z39</f>
        <v>2.038179393939394E-2</v>
      </c>
      <c r="AB39" s="60">
        <f>0.5*AA38+AA39</f>
        <v>0.22514612715389185</v>
      </c>
      <c r="AC39" s="33">
        <f t="shared" si="15"/>
        <v>225146127.15389183</v>
      </c>
      <c r="AD39" s="11"/>
      <c r="AE39" s="12">
        <f>IF((AE38-AG38)&gt;0,AE38-AG38,0)</f>
        <v>0</v>
      </c>
      <c r="AF39" s="11">
        <f>AF45*$B$13</f>
        <v>3.6032099999999998</v>
      </c>
      <c r="AG39" s="11">
        <f>AC39/AF39</f>
        <v>62484875.195698239</v>
      </c>
      <c r="AH39" s="25">
        <f>IF(AG39&lt;AE39,AC39,AE39*AF39)</f>
        <v>0</v>
      </c>
      <c r="AI39" s="54">
        <f t="shared" ref="AI39" si="20">AH39/1000000000</f>
        <v>0</v>
      </c>
      <c r="AJ39" s="54">
        <f>AB39-AI39</f>
        <v>0.22514612715389185</v>
      </c>
      <c r="AK39" s="21"/>
      <c r="AL39" s="11"/>
      <c r="AM39" s="22"/>
    </row>
    <row r="40" spans="1:39" x14ac:dyDescent="0.2">
      <c r="B40" s="8" t="s">
        <v>6</v>
      </c>
      <c r="D40" s="18"/>
      <c r="E40" s="10"/>
      <c r="F40" s="19"/>
      <c r="G40" s="11"/>
      <c r="H40" s="10"/>
      <c r="I40" s="20"/>
      <c r="J40" s="58">
        <f>SUM(J36:J39)</f>
        <v>1.1385275484254307</v>
      </c>
      <c r="K40" s="25"/>
      <c r="L40" s="11"/>
      <c r="M40" s="25"/>
      <c r="N40" s="11"/>
      <c r="O40" s="11"/>
      <c r="P40" s="11"/>
      <c r="Q40" s="56">
        <f>SUM(Q36:Q39)</f>
        <v>2.3300758000000001E-2</v>
      </c>
      <c r="R40" s="57">
        <f>SUM(R36:R39)</f>
        <v>1.1152267904254307</v>
      </c>
      <c r="S40" s="56">
        <f>SUM(S36:S39)</f>
        <v>1.1152267904254309</v>
      </c>
      <c r="T40" s="25">
        <f>SUM(T36:T39)</f>
        <v>1115226790.4254308</v>
      </c>
      <c r="U40" s="11"/>
      <c r="V40" s="25"/>
      <c r="W40" s="11"/>
      <c r="X40" s="11"/>
      <c r="Y40" s="11"/>
      <c r="Z40" s="56">
        <f>SUM(Z36:Z39)</f>
        <v>0.13692198</v>
      </c>
      <c r="AA40" s="56">
        <f>SUM(AA36:AA39)</f>
        <v>0.97830481042543083</v>
      </c>
      <c r="AB40" s="61">
        <f>SUM(AB36:AB39)</f>
        <v>0.97830481042543072</v>
      </c>
      <c r="AC40" s="25">
        <f>SUM(AC36:AC39)</f>
        <v>978304810.42543077</v>
      </c>
      <c r="AD40" s="11"/>
      <c r="AE40" s="25"/>
      <c r="AF40" s="11"/>
      <c r="AG40" s="11"/>
      <c r="AH40" s="11"/>
      <c r="AI40" s="56">
        <f>SUM(AI36:AI39)</f>
        <v>0</v>
      </c>
      <c r="AJ40" s="56">
        <f>SUM(AJ36:AJ39)</f>
        <v>0.97830481042543072</v>
      </c>
      <c r="AK40" s="21">
        <f>Q40+Z40+AI40</f>
        <v>0.160222738</v>
      </c>
      <c r="AL40" s="11">
        <f>AJ40</f>
        <v>0.97830481042543072</v>
      </c>
      <c r="AM40" s="34">
        <f>AK40/(AK40+AL40)</f>
        <v>0.1407280291298933</v>
      </c>
    </row>
    <row r="41" spans="1:39" x14ac:dyDescent="0.2">
      <c r="D41" s="18" t="s">
        <v>17</v>
      </c>
      <c r="E41" s="10"/>
      <c r="F41" s="19" t="s">
        <v>17</v>
      </c>
      <c r="G41" s="11" t="s">
        <v>17</v>
      </c>
      <c r="H41" s="10"/>
      <c r="I41" s="20" t="s">
        <v>17</v>
      </c>
      <c r="J41" s="42"/>
      <c r="K41" s="25"/>
      <c r="L41" s="11"/>
      <c r="M41" s="25"/>
      <c r="N41" s="11" t="s">
        <v>33</v>
      </c>
      <c r="O41" s="11"/>
      <c r="P41" s="11"/>
      <c r="Q41" s="25"/>
      <c r="R41" s="46"/>
      <c r="S41" s="25"/>
      <c r="T41" s="25"/>
      <c r="U41" s="11"/>
      <c r="V41" s="25"/>
      <c r="W41" s="11" t="s">
        <v>33</v>
      </c>
      <c r="X41" s="11"/>
      <c r="Y41" s="11"/>
      <c r="Z41" s="25"/>
      <c r="AA41" s="25"/>
      <c r="AB41" s="48"/>
      <c r="AC41" s="25"/>
      <c r="AD41" s="11"/>
      <c r="AE41" s="25"/>
      <c r="AF41" s="11" t="s">
        <v>33</v>
      </c>
      <c r="AG41" s="11"/>
      <c r="AH41" s="11"/>
      <c r="AI41" s="25"/>
      <c r="AJ41" s="46"/>
      <c r="AK41" s="11"/>
      <c r="AL41" s="11"/>
      <c r="AM41" s="22"/>
    </row>
    <row r="42" spans="1:39" x14ac:dyDescent="0.2">
      <c r="B42" s="8" t="s">
        <v>19</v>
      </c>
      <c r="D42" s="18">
        <f>D36*1000000/$B$13</f>
        <v>25467.487568682634</v>
      </c>
      <c r="E42" s="10"/>
      <c r="F42" s="19"/>
      <c r="G42" s="11"/>
      <c r="H42" s="10"/>
      <c r="I42" s="20"/>
      <c r="J42" s="42"/>
      <c r="K42" s="25"/>
      <c r="L42" s="11"/>
      <c r="M42" s="25"/>
      <c r="N42" s="11">
        <f>B$7</f>
        <v>0.2</v>
      </c>
      <c r="O42" s="11"/>
      <c r="P42" s="11"/>
      <c r="Q42" s="25"/>
      <c r="R42" s="46"/>
      <c r="S42" s="25"/>
      <c r="T42" s="25"/>
      <c r="U42" s="11"/>
      <c r="V42" s="25"/>
      <c r="W42" s="11">
        <f>C$7</f>
        <v>6</v>
      </c>
      <c r="X42" s="11"/>
      <c r="Y42" s="11"/>
      <c r="Z42" s="25"/>
      <c r="AA42" s="25"/>
      <c r="AB42" s="48"/>
      <c r="AC42" s="25"/>
      <c r="AD42" s="11"/>
      <c r="AE42" s="25"/>
      <c r="AF42" s="11">
        <f>D$7</f>
        <v>12</v>
      </c>
      <c r="AG42" s="11"/>
      <c r="AH42" s="11"/>
      <c r="AI42" s="25"/>
      <c r="AJ42" s="46"/>
      <c r="AK42" s="11"/>
      <c r="AL42" s="11"/>
      <c r="AM42" s="22"/>
    </row>
    <row r="43" spans="1:39" x14ac:dyDescent="0.2">
      <c r="B43" s="8" t="s">
        <v>11</v>
      </c>
      <c r="C43" s="8" t="s">
        <v>12</v>
      </c>
      <c r="D43" s="18">
        <f>D37*1000000/$B$13</f>
        <v>63668.718921706568</v>
      </c>
      <c r="E43" s="10">
        <f>E37</f>
        <v>1</v>
      </c>
      <c r="F43" s="4">
        <f>D43*E43</f>
        <v>63668.718921706568</v>
      </c>
      <c r="G43" s="11">
        <f>G37*1000000/$B$13</f>
        <v>5656.5656565656564</v>
      </c>
      <c r="H43" s="10">
        <f>H37</f>
        <v>0.6</v>
      </c>
      <c r="I43" s="5">
        <f>G43*H43</f>
        <v>3393.9393939393935</v>
      </c>
      <c r="J43" s="42"/>
      <c r="K43" s="25"/>
      <c r="L43" s="11"/>
      <c r="M43" s="25"/>
      <c r="N43" s="11">
        <f>B$8</f>
        <v>0.2</v>
      </c>
      <c r="O43" s="11"/>
      <c r="P43" s="11"/>
      <c r="Q43" s="25"/>
      <c r="R43" s="46"/>
      <c r="S43" s="25"/>
      <c r="T43" s="25"/>
      <c r="U43" s="11"/>
      <c r="V43" s="25"/>
      <c r="W43" s="11">
        <f>C$8</f>
        <v>6</v>
      </c>
      <c r="X43" s="11"/>
      <c r="Y43" s="11"/>
      <c r="Z43" s="25"/>
      <c r="AA43" s="25"/>
      <c r="AB43" s="48"/>
      <c r="AC43" s="25"/>
      <c r="AD43" s="11"/>
      <c r="AE43" s="25"/>
      <c r="AF43" s="11">
        <f>D$8</f>
        <v>12</v>
      </c>
      <c r="AG43" s="11"/>
      <c r="AH43" s="11"/>
      <c r="AI43" s="25"/>
      <c r="AJ43" s="46"/>
      <c r="AK43" s="11"/>
      <c r="AL43" s="11"/>
      <c r="AM43" s="22"/>
    </row>
    <row r="44" spans="1:39" x14ac:dyDescent="0.2">
      <c r="B44" s="8" t="s">
        <v>13</v>
      </c>
      <c r="C44" s="8" t="s">
        <v>14</v>
      </c>
      <c r="D44" s="18"/>
      <c r="E44" s="10">
        <f>E38</f>
        <v>0</v>
      </c>
      <c r="F44" s="4">
        <f>D43*E44</f>
        <v>0</v>
      </c>
      <c r="G44" s="11">
        <f>G38*1000000/$B$13</f>
        <v>0</v>
      </c>
      <c r="H44" s="10">
        <f>H38</f>
        <v>0.2</v>
      </c>
      <c r="I44" s="5">
        <f>G43*H44</f>
        <v>1131.3131313131314</v>
      </c>
      <c r="J44" s="42"/>
      <c r="K44" s="25"/>
      <c r="L44" s="11"/>
      <c r="M44" s="25"/>
      <c r="N44" s="11">
        <f>B$9</f>
        <v>0.02</v>
      </c>
      <c r="O44" s="11"/>
      <c r="P44" s="11"/>
      <c r="Q44" s="25"/>
      <c r="R44" s="46"/>
      <c r="S44" s="25"/>
      <c r="T44" s="25"/>
      <c r="U44" s="11"/>
      <c r="V44" s="25"/>
      <c r="W44" s="11">
        <f>C$9</f>
        <v>0.6</v>
      </c>
      <c r="X44" s="11"/>
      <c r="Y44" s="11"/>
      <c r="Z44" s="25"/>
      <c r="AA44" s="25"/>
      <c r="AB44" s="48"/>
      <c r="AC44" s="25"/>
      <c r="AD44" s="11"/>
      <c r="AE44" s="25"/>
      <c r="AF44" s="11">
        <f>D$9</f>
        <v>1.2</v>
      </c>
      <c r="AG44" s="11"/>
      <c r="AH44" s="11"/>
      <c r="AI44" s="25"/>
      <c r="AJ44" s="46"/>
      <c r="AK44" s="11"/>
      <c r="AL44" s="11"/>
      <c r="AM44" s="22"/>
    </row>
    <row r="45" spans="1:39" ht="17" thickBot="1" x14ac:dyDescent="0.25">
      <c r="B45" s="8" t="s">
        <v>15</v>
      </c>
      <c r="C45" s="8" t="s">
        <v>16</v>
      </c>
      <c r="D45" s="27"/>
      <c r="E45" s="28">
        <f>E39</f>
        <v>0</v>
      </c>
      <c r="F45" s="7">
        <f>D43*E45</f>
        <v>0</v>
      </c>
      <c r="G45" s="29">
        <f>G39*1000000/$B$13</f>
        <v>0</v>
      </c>
      <c r="H45" s="28">
        <f t="shared" ref="H45" si="21">H39</f>
        <v>0.2</v>
      </c>
      <c r="I45" s="6">
        <f>G43*H45</f>
        <v>1131.3131313131314</v>
      </c>
      <c r="J45" s="43"/>
      <c r="K45" s="44"/>
      <c r="L45" s="29"/>
      <c r="M45" s="44"/>
      <c r="N45" s="29">
        <f>B$10</f>
        <v>5.0000000000000001E-3</v>
      </c>
      <c r="O45" s="29"/>
      <c r="P45" s="29"/>
      <c r="Q45" s="44"/>
      <c r="R45" s="47"/>
      <c r="S45" s="44"/>
      <c r="T45" s="44"/>
      <c r="U45" s="29"/>
      <c r="V45" s="44"/>
      <c r="W45" s="29">
        <f>C$10</f>
        <v>0.15</v>
      </c>
      <c r="X45" s="29"/>
      <c r="Y45" s="29"/>
      <c r="Z45" s="44"/>
      <c r="AA45" s="44"/>
      <c r="AB45" s="49"/>
      <c r="AC45" s="44"/>
      <c r="AD45" s="29"/>
      <c r="AE45" s="44"/>
      <c r="AF45" s="29">
        <f>D$10</f>
        <v>0.3</v>
      </c>
      <c r="AG45" s="29"/>
      <c r="AH45" s="29"/>
      <c r="AI45" s="44"/>
      <c r="AJ45" s="47"/>
      <c r="AK45" s="29"/>
      <c r="AL45" s="29"/>
      <c r="AM45" s="30"/>
    </row>
    <row r="46" spans="1:39" x14ac:dyDescent="0.2">
      <c r="A46" s="1" t="s">
        <v>10</v>
      </c>
      <c r="B46" s="8" t="s">
        <v>30</v>
      </c>
      <c r="C46" s="8" t="s">
        <v>31</v>
      </c>
      <c r="D46" s="13" t="s">
        <v>20</v>
      </c>
      <c r="E46" s="14" t="s">
        <v>4</v>
      </c>
      <c r="F46" s="15" t="s">
        <v>3</v>
      </c>
      <c r="G46" s="16" t="s">
        <v>3</v>
      </c>
      <c r="H46" s="14" t="s">
        <v>4</v>
      </c>
      <c r="I46" s="15" t="s">
        <v>3</v>
      </c>
      <c r="J46" s="40" t="s">
        <v>20</v>
      </c>
      <c r="K46" s="41" t="s">
        <v>20</v>
      </c>
      <c r="L46" s="16" t="s">
        <v>32</v>
      </c>
      <c r="M46" s="41" t="s">
        <v>35</v>
      </c>
      <c r="N46" s="16" t="s">
        <v>5</v>
      </c>
      <c r="O46" s="16" t="s">
        <v>34</v>
      </c>
      <c r="P46" s="16" t="s">
        <v>21</v>
      </c>
      <c r="Q46" s="41" t="s">
        <v>21</v>
      </c>
      <c r="R46" s="45" t="s">
        <v>22</v>
      </c>
      <c r="S46" s="41" t="s">
        <v>20</v>
      </c>
      <c r="T46" s="41" t="s">
        <v>20</v>
      </c>
      <c r="U46" s="16" t="s">
        <v>32</v>
      </c>
      <c r="V46" s="41" t="s">
        <v>35</v>
      </c>
      <c r="W46" s="16" t="s">
        <v>5</v>
      </c>
      <c r="X46" s="16" t="s">
        <v>34</v>
      </c>
      <c r="Y46" s="16" t="s">
        <v>21</v>
      </c>
      <c r="Z46" s="41" t="s">
        <v>21</v>
      </c>
      <c r="AA46" s="45" t="s">
        <v>22</v>
      </c>
      <c r="AB46" s="41" t="s">
        <v>20</v>
      </c>
      <c r="AC46" s="41" t="s">
        <v>20</v>
      </c>
      <c r="AD46" s="16" t="s">
        <v>32</v>
      </c>
      <c r="AE46" s="41" t="s">
        <v>35</v>
      </c>
      <c r="AF46" s="16" t="s">
        <v>5</v>
      </c>
      <c r="AG46" s="16" t="s">
        <v>34</v>
      </c>
      <c r="AH46" s="16" t="s">
        <v>21</v>
      </c>
      <c r="AI46" s="41" t="s">
        <v>21</v>
      </c>
      <c r="AJ46" s="45" t="s">
        <v>22</v>
      </c>
      <c r="AK46" s="16" t="s">
        <v>23</v>
      </c>
      <c r="AL46" s="16" t="s">
        <v>24</v>
      </c>
      <c r="AM46" s="17" t="s">
        <v>36</v>
      </c>
    </row>
    <row r="47" spans="1:39" x14ac:dyDescent="0.2">
      <c r="D47" s="18"/>
      <c r="E47" s="10"/>
      <c r="F47" s="19"/>
      <c r="G47" s="11"/>
      <c r="H47" s="10"/>
      <c r="I47" s="20"/>
      <c r="J47" s="42" t="s">
        <v>6</v>
      </c>
      <c r="K47" s="25" t="s">
        <v>6</v>
      </c>
      <c r="L47" s="11"/>
      <c r="M47" s="25"/>
      <c r="N47" s="11"/>
      <c r="O47" s="11"/>
      <c r="P47" s="11"/>
      <c r="Q47" s="25"/>
      <c r="R47" s="46"/>
      <c r="S47" s="25" t="s">
        <v>6</v>
      </c>
      <c r="T47" s="25" t="s">
        <v>6</v>
      </c>
      <c r="U47" s="11"/>
      <c r="V47" s="25"/>
      <c r="W47" s="11"/>
      <c r="X47" s="11"/>
      <c r="Y47" s="11"/>
      <c r="Z47" s="25"/>
      <c r="AA47" s="25"/>
      <c r="AB47" s="48" t="s">
        <v>6</v>
      </c>
      <c r="AC47" s="25" t="s">
        <v>6</v>
      </c>
      <c r="AD47" s="11"/>
      <c r="AE47" s="25"/>
      <c r="AF47" s="11"/>
      <c r="AG47" s="11"/>
      <c r="AH47" s="11"/>
      <c r="AI47" s="25"/>
      <c r="AJ47" s="46"/>
      <c r="AK47" s="11"/>
      <c r="AL47" s="11"/>
      <c r="AM47" s="22"/>
    </row>
    <row r="48" spans="1:39" x14ac:dyDescent="0.2">
      <c r="D48" s="18" t="s">
        <v>27</v>
      </c>
      <c r="E48" s="10"/>
      <c r="F48" s="19" t="s">
        <v>27</v>
      </c>
      <c r="G48" s="11" t="s">
        <v>27</v>
      </c>
      <c r="H48" s="10"/>
      <c r="I48" s="20" t="s">
        <v>27</v>
      </c>
      <c r="J48" s="42" t="s">
        <v>27</v>
      </c>
      <c r="K48" s="25" t="s">
        <v>9</v>
      </c>
      <c r="L48" s="11" t="s">
        <v>27</v>
      </c>
      <c r="M48" s="25" t="s">
        <v>7</v>
      </c>
      <c r="N48" s="11" t="s">
        <v>8</v>
      </c>
      <c r="O48" s="11" t="s">
        <v>7</v>
      </c>
      <c r="P48" s="11" t="s">
        <v>9</v>
      </c>
      <c r="Q48" s="25" t="s">
        <v>27</v>
      </c>
      <c r="R48" s="46" t="s">
        <v>27</v>
      </c>
      <c r="S48" s="25" t="s">
        <v>27</v>
      </c>
      <c r="T48" s="25" t="s">
        <v>9</v>
      </c>
      <c r="U48" s="11" t="s">
        <v>27</v>
      </c>
      <c r="V48" s="25" t="s">
        <v>7</v>
      </c>
      <c r="W48" s="11" t="s">
        <v>8</v>
      </c>
      <c r="X48" s="11" t="s">
        <v>7</v>
      </c>
      <c r="Y48" s="11" t="s">
        <v>9</v>
      </c>
      <c r="Z48" s="25" t="s">
        <v>27</v>
      </c>
      <c r="AA48" s="25" t="s">
        <v>27</v>
      </c>
      <c r="AB48" s="48" t="s">
        <v>27</v>
      </c>
      <c r="AC48" s="25" t="s">
        <v>9</v>
      </c>
      <c r="AD48" s="11" t="s">
        <v>27</v>
      </c>
      <c r="AE48" s="25" t="s">
        <v>7</v>
      </c>
      <c r="AF48" s="11" t="s">
        <v>8</v>
      </c>
      <c r="AG48" s="11" t="s">
        <v>7</v>
      </c>
      <c r="AH48" s="11" t="s">
        <v>9</v>
      </c>
      <c r="AI48" s="25" t="s">
        <v>27</v>
      </c>
      <c r="AJ48" s="46" t="s">
        <v>27</v>
      </c>
      <c r="AK48" s="11"/>
      <c r="AL48" s="11"/>
      <c r="AM48" s="22"/>
    </row>
    <row r="49" spans="1:39" x14ac:dyDescent="0.2">
      <c r="B49" s="8" t="s">
        <v>19</v>
      </c>
      <c r="D49" s="23">
        <v>0.14705882352941177</v>
      </c>
      <c r="E49" s="10"/>
      <c r="F49" s="19"/>
      <c r="G49" s="11"/>
      <c r="H49" s="10"/>
      <c r="I49" s="20"/>
      <c r="J49" s="59">
        <f>D49</f>
        <v>0.14705882352941177</v>
      </c>
      <c r="K49" s="33">
        <f>J49*1000000000</f>
        <v>147058823.52941176</v>
      </c>
      <c r="L49" s="24">
        <v>12.299999999999999</v>
      </c>
      <c r="M49" s="33">
        <f>L49*1000000</f>
        <v>12299999.999999998</v>
      </c>
      <c r="N49" s="11">
        <f>N55*$B$13</f>
        <v>2.4021400000000002</v>
      </c>
      <c r="O49" s="11">
        <f>K49/N49</f>
        <v>61219922.040102474</v>
      </c>
      <c r="P49" s="25">
        <f>IF(O49&lt;M49,K49,M49*N49)</f>
        <v>29546321.999999996</v>
      </c>
      <c r="Q49" s="54">
        <f>P49/1000000000</f>
        <v>2.9546321999999996E-2</v>
      </c>
      <c r="R49" s="55">
        <f>J49-Q49</f>
        <v>0.11751250152941177</v>
      </c>
      <c r="S49" s="54">
        <f>R49</f>
        <v>0.11751250152941177</v>
      </c>
      <c r="T49" s="33">
        <f>S49*1000000000</f>
        <v>117512501.52941176</v>
      </c>
      <c r="U49" s="24">
        <v>6.1</v>
      </c>
      <c r="V49" s="33">
        <f>U49*1000000</f>
        <v>6100000</v>
      </c>
      <c r="W49" s="11">
        <f>W55*$B$13</f>
        <v>72.0642</v>
      </c>
      <c r="X49" s="11">
        <f>T49/W49</f>
        <v>1630664.0680034158</v>
      </c>
      <c r="Y49" s="25">
        <f>IF(X49&lt;V49,T49,V49*W49)</f>
        <v>117512501.52941176</v>
      </c>
      <c r="Z49" s="54">
        <f>Y49/1000000000</f>
        <v>0.11751250152941177</v>
      </c>
      <c r="AA49" s="54">
        <f>S49-Z49</f>
        <v>0</v>
      </c>
      <c r="AB49" s="60">
        <f>AA49</f>
        <v>0</v>
      </c>
      <c r="AC49" s="33">
        <f>AB49*1000000000</f>
        <v>0</v>
      </c>
      <c r="AD49" s="24">
        <v>0</v>
      </c>
      <c r="AE49" s="33">
        <f>AD49*1000000</f>
        <v>0</v>
      </c>
      <c r="AF49" s="11">
        <f>AF55*$B$13</f>
        <v>144.1284</v>
      </c>
      <c r="AG49" s="11">
        <f>AC49/AF49</f>
        <v>0</v>
      </c>
      <c r="AH49" s="25">
        <f>IF(AG49&lt;AE49,AC49,AE49*AF49)</f>
        <v>0</v>
      </c>
      <c r="AI49" s="54">
        <f>AH49/1000000000</f>
        <v>0</v>
      </c>
      <c r="AJ49" s="54">
        <f>AB49-AI49</f>
        <v>0</v>
      </c>
      <c r="AK49" s="21"/>
      <c r="AL49" s="11"/>
      <c r="AM49" s="22"/>
    </row>
    <row r="50" spans="1:39" x14ac:dyDescent="0.2">
      <c r="B50" s="8" t="s">
        <v>11</v>
      </c>
      <c r="C50" s="8" t="s">
        <v>12</v>
      </c>
      <c r="D50" s="23">
        <v>8.8235294117647065E-2</v>
      </c>
      <c r="E50" s="10">
        <v>1</v>
      </c>
      <c r="F50" s="4">
        <f>D50*E50</f>
        <v>8.8235294117647065E-2</v>
      </c>
      <c r="G50" s="26">
        <v>0.14763694866232829</v>
      </c>
      <c r="H50" s="10">
        <v>0.6</v>
      </c>
      <c r="I50" s="5">
        <f>G50*H50</f>
        <v>8.8582169197396976E-2</v>
      </c>
      <c r="J50" s="59">
        <f>F50+I50</f>
        <v>0.17681746331504405</v>
      </c>
      <c r="K50" s="33">
        <f t="shared" ref="K50:K52" si="22">J50*1000000000</f>
        <v>176817463.31504405</v>
      </c>
      <c r="L50" s="11"/>
      <c r="M50" s="12">
        <f>IF((M49-O49)&gt;0,M49-O49,0)</f>
        <v>0</v>
      </c>
      <c r="N50" s="11">
        <f>N56*$B$13</f>
        <v>2.4021400000000002</v>
      </c>
      <c r="O50" s="11">
        <f>K50/N50</f>
        <v>73608308.972434595</v>
      </c>
      <c r="P50" s="25">
        <f>IF(O50&lt;M50,K50,M50*N50)</f>
        <v>0</v>
      </c>
      <c r="Q50" s="54">
        <f t="shared" ref="Q50:Q52" si="23">P50/1000000000</f>
        <v>0</v>
      </c>
      <c r="R50" s="55">
        <f>J50-Q50</f>
        <v>0.17681746331504405</v>
      </c>
      <c r="S50" s="54">
        <f>0.5*R50</f>
        <v>8.8408731657522027E-2</v>
      </c>
      <c r="T50" s="33">
        <f t="shared" ref="T50:T52" si="24">S50*1000000000</f>
        <v>88408731.657522023</v>
      </c>
      <c r="U50" s="11"/>
      <c r="V50" s="12">
        <f>IF((V49-X49)&gt;0,V49-X49,0)</f>
        <v>4469335.9319965839</v>
      </c>
      <c r="W50" s="11">
        <f>W56*$B$13</f>
        <v>72.0642</v>
      </c>
      <c r="X50" s="11">
        <f>T50/W50</f>
        <v>1226805.1495405766</v>
      </c>
      <c r="Y50" s="25">
        <f>IF(X50&lt;V50,T50,V50*W50)</f>
        <v>88408731.657522023</v>
      </c>
      <c r="Z50" s="54">
        <f t="shared" ref="Z50:Z52" si="25">Y50/1000000000</f>
        <v>8.8408731657522027E-2</v>
      </c>
      <c r="AA50" s="54">
        <f>S50-Z50</f>
        <v>0</v>
      </c>
      <c r="AB50" s="60">
        <f>0.5*AA50</f>
        <v>0</v>
      </c>
      <c r="AC50" s="33">
        <f t="shared" ref="AC50:AC52" si="26">AB50*1000000000</f>
        <v>0</v>
      </c>
      <c r="AD50" s="11"/>
      <c r="AE50" s="12">
        <f>IF((AE49-AG49)&gt;0,AE49-AG49,0)</f>
        <v>0</v>
      </c>
      <c r="AF50" s="11">
        <f>AF56*$B$13</f>
        <v>144.1284</v>
      </c>
      <c r="AG50" s="11">
        <f>AC50/AF50</f>
        <v>0</v>
      </c>
      <c r="AH50" s="25">
        <f>IF(AG50&lt;AE50,AC50,AE50*AF50)</f>
        <v>0</v>
      </c>
      <c r="AI50" s="54">
        <f t="shared" ref="AI50" si="27">AH50/1000000000</f>
        <v>0</v>
      </c>
      <c r="AJ50" s="54">
        <f>AB50-AI50</f>
        <v>0</v>
      </c>
      <c r="AK50" s="21"/>
      <c r="AL50" s="11"/>
      <c r="AM50" s="22"/>
    </row>
    <row r="51" spans="1:39" x14ac:dyDescent="0.2">
      <c r="B51" s="8" t="s">
        <v>13</v>
      </c>
      <c r="C51" s="8" t="s">
        <v>14</v>
      </c>
      <c r="D51" s="18"/>
      <c r="E51" s="10">
        <v>0</v>
      </c>
      <c r="F51" s="4">
        <f>D50*E51</f>
        <v>0</v>
      </c>
      <c r="G51" s="11"/>
      <c r="H51" s="10">
        <v>0.2</v>
      </c>
      <c r="I51" s="5">
        <f>G50*H51</f>
        <v>2.9527389732465659E-2</v>
      </c>
      <c r="J51" s="59">
        <f>F51+I51</f>
        <v>2.9527389732465659E-2</v>
      </c>
      <c r="K51" s="33">
        <f t="shared" si="22"/>
        <v>29527389.732465658</v>
      </c>
      <c r="L51" s="11"/>
      <c r="M51" s="12">
        <f>IF((M50-O50)&gt;0,M50-O50,0)</f>
        <v>0</v>
      </c>
      <c r="N51" s="11">
        <f>N57*$B$13</f>
        <v>0.24021400000000001</v>
      </c>
      <c r="O51" s="11">
        <f>K51/N51</f>
        <v>122921185.82791035</v>
      </c>
      <c r="P51" s="25">
        <f>IF(O51&lt;M51,K51,M51*N51)</f>
        <v>0</v>
      </c>
      <c r="Q51" s="54">
        <f t="shared" si="23"/>
        <v>0</v>
      </c>
      <c r="R51" s="55">
        <f t="shared" ref="R51:R52" si="28">J51-Q51</f>
        <v>2.9527389732465659E-2</v>
      </c>
      <c r="S51" s="54">
        <f>0.5*R50+0.5*R51</f>
        <v>0.10317242652375486</v>
      </c>
      <c r="T51" s="33">
        <f t="shared" si="24"/>
        <v>103172426.52375485</v>
      </c>
      <c r="U51" s="11"/>
      <c r="V51" s="12">
        <f>IF((V50-X50)&gt;0,V50-X50,0)</f>
        <v>3242530.7824560073</v>
      </c>
      <c r="W51" s="11">
        <f>W57*$B$13</f>
        <v>7.2064199999999996</v>
      </c>
      <c r="X51" s="11">
        <f>T51/W51</f>
        <v>14316737.92587094</v>
      </c>
      <c r="Y51" s="25">
        <f>IF(X51&lt;V51,T51,V51*W51)</f>
        <v>23367038.681306619</v>
      </c>
      <c r="Z51" s="54">
        <f t="shared" si="25"/>
        <v>2.3367038681306618E-2</v>
      </c>
      <c r="AA51" s="54">
        <f t="shared" ref="AA51" si="29">S51-Z51</f>
        <v>7.9805387842448242E-2</v>
      </c>
      <c r="AB51" s="60">
        <f>0.5*AA50+0.5*AA51</f>
        <v>3.9902693921224121E-2</v>
      </c>
      <c r="AC51" s="33">
        <f t="shared" si="26"/>
        <v>39902693.921224117</v>
      </c>
      <c r="AD51" s="11"/>
      <c r="AE51" s="12">
        <f>IF((AE50-AG50)&gt;0,AE50-AG50,0)</f>
        <v>0</v>
      </c>
      <c r="AF51" s="11">
        <f>AF57*$B$13</f>
        <v>14.412839999999999</v>
      </c>
      <c r="AG51" s="11">
        <f>AC51/AF51</f>
        <v>2768551.7858537333</v>
      </c>
      <c r="AH51" s="25">
        <f>IF(AG51&lt;AE51,AC51,AE51*AF51)</f>
        <v>0</v>
      </c>
      <c r="AI51" s="54">
        <f>AH51/1000000000</f>
        <v>0</v>
      </c>
      <c r="AJ51" s="54">
        <f>AB51-AI51</f>
        <v>3.9902693921224121E-2</v>
      </c>
      <c r="AK51" s="21"/>
      <c r="AL51" s="11"/>
      <c r="AM51" s="22"/>
    </row>
    <row r="52" spans="1:39" x14ac:dyDescent="0.2">
      <c r="B52" s="8" t="s">
        <v>15</v>
      </c>
      <c r="C52" s="8" t="s">
        <v>16</v>
      </c>
      <c r="D52" s="18"/>
      <c r="E52" s="10">
        <v>0</v>
      </c>
      <c r="F52" s="4">
        <f>D50*E52</f>
        <v>0</v>
      </c>
      <c r="G52" s="11"/>
      <c r="H52" s="10">
        <v>0.2</v>
      </c>
      <c r="I52" s="5">
        <f>G50*H52</f>
        <v>2.9527389732465659E-2</v>
      </c>
      <c r="J52" s="59">
        <f t="shared" ref="J52" si="30">F52+I52</f>
        <v>2.9527389732465659E-2</v>
      </c>
      <c r="K52" s="33">
        <f t="shared" si="22"/>
        <v>29527389.732465658</v>
      </c>
      <c r="L52" s="11"/>
      <c r="M52" s="12">
        <f>IF((M51-O51)&gt;0,M51-O51,0)</f>
        <v>0</v>
      </c>
      <c r="N52" s="11">
        <f>N58*$B$13</f>
        <v>6.0053500000000003E-2</v>
      </c>
      <c r="O52" s="11">
        <f>K52/N52</f>
        <v>491684743.3116414</v>
      </c>
      <c r="P52" s="25">
        <f>IF(O52&lt;M52,K52,M52*N52)</f>
        <v>0</v>
      </c>
      <c r="Q52" s="54">
        <f t="shared" si="23"/>
        <v>0</v>
      </c>
      <c r="R52" s="55">
        <f t="shared" si="28"/>
        <v>2.9527389732465659E-2</v>
      </c>
      <c r="S52" s="54">
        <f>0.5*R51+R52</f>
        <v>4.4291084598698488E-2</v>
      </c>
      <c r="T52" s="33">
        <f t="shared" si="24"/>
        <v>44291084.598698489</v>
      </c>
      <c r="U52" s="11"/>
      <c r="V52" s="12">
        <f>IF((V51-X51)&gt;0,V51-X51,0)</f>
        <v>0</v>
      </c>
      <c r="W52" s="11">
        <f>W58*$B$13</f>
        <v>1.8016049999999999</v>
      </c>
      <c r="X52" s="11">
        <f>T52/W52</f>
        <v>24584237.165582072</v>
      </c>
      <c r="Y52" s="25">
        <f>IF(X52&lt;V52,T52,V52*W52)</f>
        <v>0</v>
      </c>
      <c r="Z52" s="54">
        <f t="shared" si="25"/>
        <v>0</v>
      </c>
      <c r="AA52" s="54">
        <f>S52-Z52</f>
        <v>4.4291084598698488E-2</v>
      </c>
      <c r="AB52" s="60">
        <f>0.5*AA51+AA52</f>
        <v>8.4193778519922602E-2</v>
      </c>
      <c r="AC52" s="33">
        <f t="shared" si="26"/>
        <v>84193778.519922599</v>
      </c>
      <c r="AD52" s="11"/>
      <c r="AE52" s="12">
        <f>IF((AE51-AG51)&gt;0,AE51-AG51,0)</f>
        <v>0</v>
      </c>
      <c r="AF52" s="11">
        <f>AF58*$B$13</f>
        <v>3.6032099999999998</v>
      </c>
      <c r="AG52" s="11">
        <f>AC52/AF52</f>
        <v>23366325.726205967</v>
      </c>
      <c r="AH52" s="25">
        <f>IF(AG52&lt;AE52,AC52,AE52*AF52)</f>
        <v>0</v>
      </c>
      <c r="AI52" s="54">
        <f t="shared" ref="AI52" si="31">AH52/1000000000</f>
        <v>0</v>
      </c>
      <c r="AJ52" s="54">
        <f>AB52-AI52</f>
        <v>8.4193778519922602E-2</v>
      </c>
      <c r="AK52" s="21"/>
      <c r="AL52" s="11"/>
      <c r="AM52" s="22"/>
    </row>
    <row r="53" spans="1:39" x14ac:dyDescent="0.2">
      <c r="B53" s="8" t="s">
        <v>6</v>
      </c>
      <c r="D53" s="18"/>
      <c r="E53" s="10"/>
      <c r="F53" s="19"/>
      <c r="G53" s="11"/>
      <c r="H53" s="10"/>
      <c r="I53" s="20"/>
      <c r="J53" s="58">
        <f>SUM(J49:J52)</f>
        <v>0.38293106630938711</v>
      </c>
      <c r="K53" s="25"/>
      <c r="L53" s="11"/>
      <c r="M53" s="25"/>
      <c r="N53" s="11"/>
      <c r="O53" s="11"/>
      <c r="P53" s="11"/>
      <c r="Q53" s="56">
        <f>SUM(Q49:Q52)</f>
        <v>2.9546321999999996E-2</v>
      </c>
      <c r="R53" s="57">
        <f>SUM(R49:R52)</f>
        <v>0.35338474430938716</v>
      </c>
      <c r="S53" s="56">
        <f>SUM(S49:S52)</f>
        <v>0.35338474430938716</v>
      </c>
      <c r="T53" s="25">
        <f>SUM(T49:T52)</f>
        <v>353384744.30938715</v>
      </c>
      <c r="U53" s="11"/>
      <c r="V53" s="25"/>
      <c r="W53" s="11"/>
      <c r="X53" s="11"/>
      <c r="Y53" s="11"/>
      <c r="Z53" s="56">
        <f>SUM(Z49:Z52)</f>
        <v>0.22928827186824041</v>
      </c>
      <c r="AA53" s="56">
        <f>SUM(AA49:AA52)</f>
        <v>0.12409647244114673</v>
      </c>
      <c r="AB53" s="61">
        <f>SUM(AB49:AB52)</f>
        <v>0.12409647244114672</v>
      </c>
      <c r="AC53" s="25">
        <f>SUM(AC49:AC52)</f>
        <v>124096472.44114672</v>
      </c>
      <c r="AD53" s="11"/>
      <c r="AE53" s="25"/>
      <c r="AF53" s="11"/>
      <c r="AG53" s="11"/>
      <c r="AH53" s="11"/>
      <c r="AI53" s="56">
        <f>SUM(AI49:AI52)</f>
        <v>0</v>
      </c>
      <c r="AJ53" s="56">
        <f>SUM(AJ49:AJ52)</f>
        <v>0.12409647244114672</v>
      </c>
      <c r="AK53" s="21">
        <f>Q53+Z53+AI53</f>
        <v>0.25883459386824043</v>
      </c>
      <c r="AL53" s="11">
        <f>AJ53</f>
        <v>0.12409647244114672</v>
      </c>
      <c r="AM53" s="34">
        <f>AK53/(AK53+AL53)</f>
        <v>0.6759299953457325</v>
      </c>
    </row>
    <row r="54" spans="1:39" x14ac:dyDescent="0.2">
      <c r="D54" s="18" t="s">
        <v>17</v>
      </c>
      <c r="E54" s="10"/>
      <c r="F54" s="19" t="s">
        <v>17</v>
      </c>
      <c r="G54" s="11" t="s">
        <v>17</v>
      </c>
      <c r="H54" s="10"/>
      <c r="I54" s="20" t="s">
        <v>17</v>
      </c>
      <c r="J54" s="42"/>
      <c r="K54" s="25"/>
      <c r="L54" s="11"/>
      <c r="M54" s="25"/>
      <c r="N54" s="11" t="s">
        <v>33</v>
      </c>
      <c r="O54" s="11"/>
      <c r="P54" s="11"/>
      <c r="Q54" s="25"/>
      <c r="R54" s="46"/>
      <c r="S54" s="25"/>
      <c r="T54" s="25"/>
      <c r="U54" s="11"/>
      <c r="V54" s="25"/>
      <c r="W54" s="11" t="s">
        <v>33</v>
      </c>
      <c r="X54" s="11"/>
      <c r="Y54" s="11"/>
      <c r="Z54" s="25"/>
      <c r="AA54" s="25"/>
      <c r="AB54" s="48"/>
      <c r="AC54" s="25"/>
      <c r="AD54" s="11"/>
      <c r="AE54" s="25"/>
      <c r="AF54" s="11" t="s">
        <v>33</v>
      </c>
      <c r="AG54" s="11"/>
      <c r="AH54" s="11"/>
      <c r="AI54" s="25"/>
      <c r="AJ54" s="46"/>
      <c r="AK54" s="11"/>
      <c r="AL54" s="11"/>
      <c r="AM54" s="22"/>
    </row>
    <row r="55" spans="1:39" x14ac:dyDescent="0.2">
      <c r="B55" s="8" t="s">
        <v>19</v>
      </c>
      <c r="D55" s="18">
        <f>D49*1000000/$B$13</f>
        <v>12243.984408020497</v>
      </c>
      <c r="E55" s="10"/>
      <c r="F55" s="19"/>
      <c r="G55" s="11"/>
      <c r="H55" s="10"/>
      <c r="I55" s="20"/>
      <c r="J55" s="42"/>
      <c r="K55" s="25"/>
      <c r="L55" s="11"/>
      <c r="M55" s="25"/>
      <c r="N55" s="11">
        <f>B$7</f>
        <v>0.2</v>
      </c>
      <c r="O55" s="11"/>
      <c r="P55" s="11"/>
      <c r="Q55" s="25"/>
      <c r="R55" s="46"/>
      <c r="S55" s="25"/>
      <c r="T55" s="25"/>
      <c r="U55" s="11"/>
      <c r="V55" s="25"/>
      <c r="W55" s="11">
        <f>C$7</f>
        <v>6</v>
      </c>
      <c r="X55" s="11"/>
      <c r="Y55" s="11"/>
      <c r="Z55" s="25"/>
      <c r="AA55" s="25"/>
      <c r="AB55" s="48"/>
      <c r="AC55" s="25"/>
      <c r="AD55" s="11"/>
      <c r="AE55" s="25"/>
      <c r="AF55" s="11">
        <f>D$7</f>
        <v>12</v>
      </c>
      <c r="AG55" s="11"/>
      <c r="AH55" s="11"/>
      <c r="AI55" s="25"/>
      <c r="AJ55" s="46"/>
      <c r="AK55" s="11"/>
      <c r="AL55" s="11"/>
      <c r="AM55" s="22"/>
    </row>
    <row r="56" spans="1:39" x14ac:dyDescent="0.2">
      <c r="B56" s="8" t="s">
        <v>11</v>
      </c>
      <c r="C56" s="8" t="s">
        <v>12</v>
      </c>
      <c r="D56" s="18">
        <f>D50*1000000/$B$13</f>
        <v>7346.390644812298</v>
      </c>
      <c r="E56" s="10">
        <f>E50</f>
        <v>1</v>
      </c>
      <c r="F56" s="4">
        <f>D56*E56</f>
        <v>7346.390644812298</v>
      </c>
      <c r="G56" s="11">
        <f>G50*1000000/$B$13</f>
        <v>12292.118582791036</v>
      </c>
      <c r="H56" s="10">
        <f>H50</f>
        <v>0.6</v>
      </c>
      <c r="I56" s="5">
        <f>G56*H56</f>
        <v>7375.2711496746215</v>
      </c>
      <c r="J56" s="42"/>
      <c r="K56" s="25"/>
      <c r="L56" s="11"/>
      <c r="M56" s="25"/>
      <c r="N56" s="11">
        <f>B$8</f>
        <v>0.2</v>
      </c>
      <c r="O56" s="11"/>
      <c r="P56" s="11"/>
      <c r="Q56" s="25"/>
      <c r="R56" s="46"/>
      <c r="S56" s="25"/>
      <c r="T56" s="25"/>
      <c r="U56" s="11"/>
      <c r="V56" s="25"/>
      <c r="W56" s="11">
        <f>C$8</f>
        <v>6</v>
      </c>
      <c r="X56" s="11"/>
      <c r="Y56" s="11"/>
      <c r="Z56" s="25"/>
      <c r="AA56" s="25"/>
      <c r="AB56" s="48"/>
      <c r="AC56" s="25"/>
      <c r="AD56" s="11"/>
      <c r="AE56" s="25"/>
      <c r="AF56" s="11">
        <f>D$8</f>
        <v>12</v>
      </c>
      <c r="AG56" s="11"/>
      <c r="AH56" s="11"/>
      <c r="AI56" s="25"/>
      <c r="AJ56" s="46"/>
      <c r="AK56" s="11"/>
      <c r="AL56" s="11"/>
      <c r="AM56" s="22"/>
    </row>
    <row r="57" spans="1:39" x14ac:dyDescent="0.2">
      <c r="B57" s="8" t="s">
        <v>13</v>
      </c>
      <c r="C57" s="8" t="s">
        <v>14</v>
      </c>
      <c r="D57" s="18"/>
      <c r="E57" s="10">
        <f>E51</f>
        <v>0</v>
      </c>
      <c r="F57" s="4">
        <f>D56*E57</f>
        <v>0</v>
      </c>
      <c r="G57" s="11">
        <f>G51*1000000/$B$13</f>
        <v>0</v>
      </c>
      <c r="H57" s="10">
        <f>H51</f>
        <v>0.2</v>
      </c>
      <c r="I57" s="5">
        <f>G56*H57</f>
        <v>2458.4237165582072</v>
      </c>
      <c r="J57" s="42"/>
      <c r="K57" s="25"/>
      <c r="L57" s="11"/>
      <c r="M57" s="25"/>
      <c r="N57" s="11">
        <f>B$9</f>
        <v>0.02</v>
      </c>
      <c r="O57" s="11"/>
      <c r="P57" s="11"/>
      <c r="Q57" s="25"/>
      <c r="R57" s="46"/>
      <c r="S57" s="25"/>
      <c r="T57" s="25"/>
      <c r="U57" s="11"/>
      <c r="V57" s="25"/>
      <c r="W57" s="11">
        <f>C$9</f>
        <v>0.6</v>
      </c>
      <c r="X57" s="11"/>
      <c r="Y57" s="11"/>
      <c r="Z57" s="25"/>
      <c r="AA57" s="25"/>
      <c r="AB57" s="48"/>
      <c r="AC57" s="25"/>
      <c r="AD57" s="11"/>
      <c r="AE57" s="25"/>
      <c r="AF57" s="11">
        <f>D$9</f>
        <v>1.2</v>
      </c>
      <c r="AG57" s="11"/>
      <c r="AH57" s="11"/>
      <c r="AI57" s="25"/>
      <c r="AJ57" s="46"/>
      <c r="AK57" s="11"/>
      <c r="AL57" s="11"/>
      <c r="AM57" s="22"/>
    </row>
    <row r="58" spans="1:39" ht="17" thickBot="1" x14ac:dyDescent="0.25">
      <c r="B58" s="8" t="s">
        <v>15</v>
      </c>
      <c r="C58" s="8" t="s">
        <v>16</v>
      </c>
      <c r="D58" s="27"/>
      <c r="E58" s="28">
        <f>E52</f>
        <v>0</v>
      </c>
      <c r="F58" s="7">
        <f>D56*E58</f>
        <v>0</v>
      </c>
      <c r="G58" s="29">
        <f>G52*1000000/$B$13</f>
        <v>0</v>
      </c>
      <c r="H58" s="28">
        <f t="shared" ref="H58" si="32">H52</f>
        <v>0.2</v>
      </c>
      <c r="I58" s="6">
        <f>G56*H58</f>
        <v>2458.4237165582072</v>
      </c>
      <c r="J58" s="43"/>
      <c r="K58" s="44"/>
      <c r="L58" s="29"/>
      <c r="M58" s="44"/>
      <c r="N58" s="29">
        <f>B$10</f>
        <v>5.0000000000000001E-3</v>
      </c>
      <c r="O58" s="29"/>
      <c r="P58" s="29"/>
      <c r="Q58" s="44"/>
      <c r="R58" s="47"/>
      <c r="S58" s="44"/>
      <c r="T58" s="44"/>
      <c r="U58" s="29"/>
      <c r="V58" s="44"/>
      <c r="W58" s="29">
        <f>C$10</f>
        <v>0.15</v>
      </c>
      <c r="X58" s="29"/>
      <c r="Y58" s="29"/>
      <c r="Z58" s="44"/>
      <c r="AA58" s="44"/>
      <c r="AB58" s="49"/>
      <c r="AC58" s="44"/>
      <c r="AD58" s="29"/>
      <c r="AE58" s="44"/>
      <c r="AF58" s="29">
        <f>D$10</f>
        <v>0.3</v>
      </c>
      <c r="AG58" s="29"/>
      <c r="AH58" s="29"/>
      <c r="AI58" s="44"/>
      <c r="AJ58" s="47"/>
      <c r="AK58" s="29"/>
      <c r="AL58" s="29"/>
      <c r="AM58" s="30"/>
    </row>
    <row r="59" spans="1:39" x14ac:dyDescent="0.2">
      <c r="A59" s="1" t="s">
        <v>50</v>
      </c>
      <c r="B59" s="8" t="s">
        <v>30</v>
      </c>
      <c r="C59" s="8" t="s">
        <v>31</v>
      </c>
      <c r="D59" s="13" t="s">
        <v>20</v>
      </c>
      <c r="E59" s="14" t="s">
        <v>4</v>
      </c>
      <c r="F59" s="15" t="s">
        <v>3</v>
      </c>
      <c r="G59" s="16" t="s">
        <v>3</v>
      </c>
      <c r="H59" s="14" t="s">
        <v>4</v>
      </c>
      <c r="I59" s="15" t="s">
        <v>3</v>
      </c>
      <c r="J59" s="40" t="s">
        <v>20</v>
      </c>
      <c r="K59" s="41" t="s">
        <v>20</v>
      </c>
      <c r="L59" s="16" t="s">
        <v>32</v>
      </c>
      <c r="M59" s="41" t="s">
        <v>35</v>
      </c>
      <c r="N59" s="16" t="s">
        <v>5</v>
      </c>
      <c r="O59" s="16" t="s">
        <v>34</v>
      </c>
      <c r="P59" s="16" t="s">
        <v>21</v>
      </c>
      <c r="Q59" s="41" t="s">
        <v>21</v>
      </c>
      <c r="R59" s="45" t="s">
        <v>22</v>
      </c>
      <c r="S59" s="41" t="s">
        <v>20</v>
      </c>
      <c r="T59" s="41" t="s">
        <v>20</v>
      </c>
      <c r="U59" s="16" t="s">
        <v>32</v>
      </c>
      <c r="V59" s="41" t="s">
        <v>35</v>
      </c>
      <c r="W59" s="16" t="s">
        <v>5</v>
      </c>
      <c r="X59" s="16" t="s">
        <v>34</v>
      </c>
      <c r="Y59" s="16" t="s">
        <v>21</v>
      </c>
      <c r="Z59" s="41" t="s">
        <v>21</v>
      </c>
      <c r="AA59" s="45" t="s">
        <v>22</v>
      </c>
      <c r="AB59" s="41" t="s">
        <v>20</v>
      </c>
      <c r="AC59" s="41" t="s">
        <v>20</v>
      </c>
      <c r="AD59" s="16" t="s">
        <v>32</v>
      </c>
      <c r="AE59" s="41" t="s">
        <v>35</v>
      </c>
      <c r="AF59" s="16" t="s">
        <v>5</v>
      </c>
      <c r="AG59" s="16" t="s">
        <v>34</v>
      </c>
      <c r="AH59" s="16" t="s">
        <v>21</v>
      </c>
      <c r="AI59" s="41" t="s">
        <v>21</v>
      </c>
      <c r="AJ59" s="45" t="s">
        <v>22</v>
      </c>
      <c r="AK59" s="16" t="s">
        <v>23</v>
      </c>
      <c r="AL59" s="16" t="s">
        <v>24</v>
      </c>
      <c r="AM59" s="17" t="s">
        <v>36</v>
      </c>
    </row>
    <row r="60" spans="1:39" x14ac:dyDescent="0.2">
      <c r="D60" s="18"/>
      <c r="E60" s="10"/>
      <c r="F60" s="19"/>
      <c r="G60" s="11"/>
      <c r="H60" s="10"/>
      <c r="I60" s="20"/>
      <c r="J60" s="42" t="s">
        <v>6</v>
      </c>
      <c r="K60" s="25" t="s">
        <v>6</v>
      </c>
      <c r="L60" s="11"/>
      <c r="M60" s="25"/>
      <c r="N60" s="11"/>
      <c r="O60" s="11"/>
      <c r="P60" s="11"/>
      <c r="Q60" s="25"/>
      <c r="R60" s="46"/>
      <c r="S60" s="25" t="s">
        <v>6</v>
      </c>
      <c r="T60" s="25" t="s">
        <v>6</v>
      </c>
      <c r="U60" s="11"/>
      <c r="V60" s="25"/>
      <c r="W60" s="11"/>
      <c r="X60" s="11"/>
      <c r="Y60" s="11"/>
      <c r="Z60" s="25"/>
      <c r="AA60" s="25"/>
      <c r="AB60" s="48" t="s">
        <v>6</v>
      </c>
      <c r="AC60" s="25" t="s">
        <v>6</v>
      </c>
      <c r="AD60" s="11"/>
      <c r="AE60" s="25"/>
      <c r="AF60" s="11"/>
      <c r="AG60" s="11"/>
      <c r="AH60" s="11"/>
      <c r="AI60" s="25"/>
      <c r="AJ60" s="46"/>
      <c r="AK60" s="11"/>
      <c r="AL60" s="11"/>
      <c r="AM60" s="22"/>
    </row>
    <row r="61" spans="1:39" x14ac:dyDescent="0.2">
      <c r="D61" s="18" t="s">
        <v>27</v>
      </c>
      <c r="E61" s="10"/>
      <c r="F61" s="19" t="s">
        <v>27</v>
      </c>
      <c r="G61" s="11" t="s">
        <v>27</v>
      </c>
      <c r="H61" s="10"/>
      <c r="I61" s="20" t="s">
        <v>27</v>
      </c>
      <c r="J61" s="42" t="s">
        <v>27</v>
      </c>
      <c r="K61" s="25" t="s">
        <v>9</v>
      </c>
      <c r="L61" s="11" t="s">
        <v>27</v>
      </c>
      <c r="M61" s="25" t="s">
        <v>7</v>
      </c>
      <c r="N61" s="11" t="s">
        <v>8</v>
      </c>
      <c r="O61" s="11" t="s">
        <v>7</v>
      </c>
      <c r="P61" s="11" t="s">
        <v>9</v>
      </c>
      <c r="Q61" s="25" t="s">
        <v>27</v>
      </c>
      <c r="R61" s="46" t="s">
        <v>27</v>
      </c>
      <c r="S61" s="25" t="s">
        <v>27</v>
      </c>
      <c r="T61" s="25" t="s">
        <v>9</v>
      </c>
      <c r="U61" s="11" t="s">
        <v>27</v>
      </c>
      <c r="V61" s="25" t="s">
        <v>7</v>
      </c>
      <c r="W61" s="11" t="s">
        <v>8</v>
      </c>
      <c r="X61" s="11" t="s">
        <v>7</v>
      </c>
      <c r="Y61" s="11" t="s">
        <v>9</v>
      </c>
      <c r="Z61" s="25" t="s">
        <v>27</v>
      </c>
      <c r="AA61" s="25" t="s">
        <v>27</v>
      </c>
      <c r="AB61" s="48" t="s">
        <v>27</v>
      </c>
      <c r="AC61" s="25" t="s">
        <v>9</v>
      </c>
      <c r="AD61" s="11" t="s">
        <v>27</v>
      </c>
      <c r="AE61" s="25" t="s">
        <v>7</v>
      </c>
      <c r="AF61" s="11" t="s">
        <v>8</v>
      </c>
      <c r="AG61" s="11" t="s">
        <v>7</v>
      </c>
      <c r="AH61" s="11" t="s">
        <v>9</v>
      </c>
      <c r="AI61" s="25" t="s">
        <v>27</v>
      </c>
      <c r="AJ61" s="46" t="s">
        <v>27</v>
      </c>
      <c r="AK61" s="11"/>
      <c r="AL61" s="11"/>
      <c r="AM61" s="22"/>
    </row>
    <row r="62" spans="1:39" x14ac:dyDescent="0.2">
      <c r="B62" s="8" t="s">
        <v>19</v>
      </c>
      <c r="D62" s="23">
        <v>0.3</v>
      </c>
      <c r="E62" s="10"/>
      <c r="F62" s="19"/>
      <c r="G62" s="11"/>
      <c r="H62" s="10"/>
      <c r="I62" s="20"/>
      <c r="J62" s="59">
        <f>D62</f>
        <v>0.3</v>
      </c>
      <c r="K62" s="33">
        <f>J62*1000000000</f>
        <v>300000000</v>
      </c>
      <c r="L62" s="24">
        <v>9.0999999999999979</v>
      </c>
      <c r="M62" s="33">
        <f>L62*1000000</f>
        <v>9099999.9999999981</v>
      </c>
      <c r="N62" s="11">
        <f>N68*$B$13</f>
        <v>2.4021400000000002</v>
      </c>
      <c r="O62" s="11">
        <f>K62/N62</f>
        <v>124888640.96180904</v>
      </c>
      <c r="P62" s="25">
        <f>IF(O62&lt;M62,K62,M62*N62)</f>
        <v>21859473.999999996</v>
      </c>
      <c r="Q62" s="54">
        <f>P62/1000000000</f>
        <v>2.1859473999999997E-2</v>
      </c>
      <c r="R62" s="55">
        <f>J62-Q62</f>
        <v>0.278140526</v>
      </c>
      <c r="S62" s="54">
        <f>R62</f>
        <v>0.278140526</v>
      </c>
      <c r="T62" s="33">
        <f>S62*1000000000</f>
        <v>278140526</v>
      </c>
      <c r="U62" s="24">
        <v>2.3000000000000007</v>
      </c>
      <c r="V62" s="33">
        <f>U62*1000000</f>
        <v>2300000.0000000009</v>
      </c>
      <c r="W62" s="11">
        <f>W68*$B$13</f>
        <v>72.0642</v>
      </c>
      <c r="X62" s="11">
        <f>T62/W62</f>
        <v>3859621.3653936354</v>
      </c>
      <c r="Y62" s="25">
        <f>IF(X62&lt;V62,T62,V62*W62)</f>
        <v>165747660.00000006</v>
      </c>
      <c r="Z62" s="54">
        <f>Y62/1000000000</f>
        <v>0.16574766000000005</v>
      </c>
      <c r="AA62" s="54">
        <f>S62-Z62</f>
        <v>0.11239286599999995</v>
      </c>
      <c r="AB62" s="60">
        <f>AA62</f>
        <v>0.11239286599999995</v>
      </c>
      <c r="AC62" s="33">
        <f>AB62*1000000000</f>
        <v>112392865.99999996</v>
      </c>
      <c r="AD62" s="24">
        <v>13.700000000000001</v>
      </c>
      <c r="AE62" s="33">
        <f>AD62*1000000</f>
        <v>13700000.000000002</v>
      </c>
      <c r="AF62" s="11">
        <f>AF68*$B$13</f>
        <v>144.1284</v>
      </c>
      <c r="AG62" s="11">
        <f>AC62/AF62</f>
        <v>779810.68269681721</v>
      </c>
      <c r="AH62" s="25">
        <f>IF(AG62&lt;AE62,AC62,AE62*AF62)</f>
        <v>112392865.99999996</v>
      </c>
      <c r="AI62" s="54">
        <f>AH62/1000000000</f>
        <v>0.11239286599999995</v>
      </c>
      <c r="AJ62" s="54">
        <f>AB62-AI62</f>
        <v>0</v>
      </c>
      <c r="AK62" s="21"/>
      <c r="AL62" s="11"/>
      <c r="AM62" s="22"/>
    </row>
    <row r="63" spans="1:39" x14ac:dyDescent="0.2">
      <c r="B63" s="8" t="s">
        <v>11</v>
      </c>
      <c r="C63" s="8" t="s">
        <v>12</v>
      </c>
      <c r="D63" s="23">
        <v>2.7</v>
      </c>
      <c r="E63" s="10">
        <v>1</v>
      </c>
      <c r="F63" s="4">
        <f>D63*E63</f>
        <v>2.7</v>
      </c>
      <c r="G63" s="26">
        <v>0.22330650730411686</v>
      </c>
      <c r="H63" s="10">
        <v>0.6</v>
      </c>
      <c r="I63" s="5">
        <f>G63*H63</f>
        <v>0.1339839043824701</v>
      </c>
      <c r="J63" s="59">
        <f>F63+I63</f>
        <v>2.8339839043824702</v>
      </c>
      <c r="K63" s="33">
        <f t="shared" ref="K63:K65" si="33">J63*1000000000</f>
        <v>2833983904.3824701</v>
      </c>
      <c r="L63" s="11"/>
      <c r="M63" s="12">
        <f>IF((M62-O62)&gt;0,M62-O62,0)</f>
        <v>0</v>
      </c>
      <c r="N63" s="11">
        <f>N69*$B$13</f>
        <v>2.4021400000000002</v>
      </c>
      <c r="O63" s="11">
        <f>K63/N63</f>
        <v>1179774661.0865602</v>
      </c>
      <c r="P63" s="25">
        <f>IF(O63&lt;M63,K63,M63*N63)</f>
        <v>0</v>
      </c>
      <c r="Q63" s="54">
        <f t="shared" ref="Q63:Q65" si="34">P63/1000000000</f>
        <v>0</v>
      </c>
      <c r="R63" s="55">
        <f>J63-Q63</f>
        <v>2.8339839043824702</v>
      </c>
      <c r="S63" s="54">
        <f>0.5*R63</f>
        <v>1.4169919521912351</v>
      </c>
      <c r="T63" s="33">
        <f t="shared" ref="T63:T65" si="35">S63*1000000000</f>
        <v>1416991952.1912351</v>
      </c>
      <c r="U63" s="11"/>
      <c r="V63" s="12">
        <f>IF((V62-X62)&gt;0,V62-X62,0)</f>
        <v>0</v>
      </c>
      <c r="W63" s="11">
        <f>W69*$B$13</f>
        <v>72.0642</v>
      </c>
      <c r="X63" s="11">
        <f>T63/W63</f>
        <v>19662911.01810934</v>
      </c>
      <c r="Y63" s="25">
        <f>IF(X63&lt;V63,T63,V63*W63)</f>
        <v>0</v>
      </c>
      <c r="Z63" s="54">
        <f t="shared" ref="Z63:Z65" si="36">Y63/1000000000</f>
        <v>0</v>
      </c>
      <c r="AA63" s="54">
        <f>S63-Z63</f>
        <v>1.4169919521912351</v>
      </c>
      <c r="AB63" s="60">
        <f>0.5*AA63</f>
        <v>0.70849597609561754</v>
      </c>
      <c r="AC63" s="33">
        <f t="shared" ref="AC63:AC65" si="37">AB63*1000000000</f>
        <v>708495976.09561753</v>
      </c>
      <c r="AD63" s="11"/>
      <c r="AE63" s="12">
        <f>IF((AE62-AG62)&gt;0,AE62-AG62,0)</f>
        <v>12920189.317303184</v>
      </c>
      <c r="AF63" s="11">
        <f>AF69*$B$13</f>
        <v>144.1284</v>
      </c>
      <c r="AG63" s="11">
        <f>AC63/AF63</f>
        <v>4915727.7545273351</v>
      </c>
      <c r="AH63" s="25">
        <f>IF(AG63&lt;AE63,AC63,AE63*AF63)</f>
        <v>708495976.09561753</v>
      </c>
      <c r="AI63" s="54">
        <f t="shared" ref="AI63" si="38">AH63/1000000000</f>
        <v>0.70849597609561754</v>
      </c>
      <c r="AJ63" s="54">
        <f>AB63-AI63</f>
        <v>0</v>
      </c>
      <c r="AK63" s="21"/>
      <c r="AL63" s="11"/>
      <c r="AM63" s="22"/>
    </row>
    <row r="64" spans="1:39" x14ac:dyDescent="0.2">
      <c r="B64" s="8" t="s">
        <v>13</v>
      </c>
      <c r="C64" s="8" t="s">
        <v>14</v>
      </c>
      <c r="D64" s="18"/>
      <c r="E64" s="10">
        <v>0</v>
      </c>
      <c r="F64" s="4">
        <f>D63*E64</f>
        <v>0</v>
      </c>
      <c r="G64" s="11"/>
      <c r="H64" s="10">
        <v>0.2</v>
      </c>
      <c r="I64" s="5">
        <f>G63*H64</f>
        <v>4.4661301460823373E-2</v>
      </c>
      <c r="J64" s="59">
        <f>F64+I64</f>
        <v>4.4661301460823373E-2</v>
      </c>
      <c r="K64" s="33">
        <f t="shared" si="33"/>
        <v>44661301.460823372</v>
      </c>
      <c r="L64" s="11"/>
      <c r="M64" s="12">
        <f>IF((M63-O63)&gt;0,M63-O63,0)</f>
        <v>0</v>
      </c>
      <c r="N64" s="11">
        <f>N70*$B$13</f>
        <v>0.24021400000000001</v>
      </c>
      <c r="O64" s="11">
        <f>K64/N64</f>
        <v>185922974.76759627</v>
      </c>
      <c r="P64" s="25">
        <f>IF(O64&lt;M64,K64,M64*N64)</f>
        <v>0</v>
      </c>
      <c r="Q64" s="54">
        <f t="shared" si="34"/>
        <v>0</v>
      </c>
      <c r="R64" s="55">
        <f t="shared" ref="R64:R65" si="39">J64-Q64</f>
        <v>4.4661301460823373E-2</v>
      </c>
      <c r="S64" s="54">
        <f>0.5*R63+0.5*R64</f>
        <v>1.4393226029216468</v>
      </c>
      <c r="T64" s="33">
        <f t="shared" si="35"/>
        <v>1439322602.9216468</v>
      </c>
      <c r="U64" s="11"/>
      <c r="V64" s="12">
        <f>IF((V63-X63)&gt;0,V63-X63,0)</f>
        <v>0</v>
      </c>
      <c r="W64" s="11">
        <f>W70*$B$13</f>
        <v>7.2064199999999996</v>
      </c>
      <c r="X64" s="11">
        <f>T64/W64</f>
        <v>199727826.42722002</v>
      </c>
      <c r="Y64" s="25">
        <f>IF(X64&lt;V64,T64,V64*W64)</f>
        <v>0</v>
      </c>
      <c r="Z64" s="54">
        <f t="shared" si="36"/>
        <v>0</v>
      </c>
      <c r="AA64" s="54">
        <f t="shared" ref="AA64" si="40">S64-Z64</f>
        <v>1.4393226029216468</v>
      </c>
      <c r="AB64" s="60">
        <f>0.5*AA63+0.5*AA64</f>
        <v>1.4281572775564411</v>
      </c>
      <c r="AC64" s="33">
        <f t="shared" si="37"/>
        <v>1428157277.5564411</v>
      </c>
      <c r="AD64" s="11"/>
      <c r="AE64" s="12">
        <f>IF((AE63-AG63)&gt;0,AE63-AG63,0)</f>
        <v>8004461.5627758494</v>
      </c>
      <c r="AF64" s="11">
        <f>AF70*$B$13</f>
        <v>14.412839999999999</v>
      </c>
      <c r="AG64" s="11">
        <f>AC64/AF64</f>
        <v>99089234.15207836</v>
      </c>
      <c r="AH64" s="25">
        <f>IF(AG64&lt;AE64,AC64,AE64*AF64)</f>
        <v>115367023.79043826</v>
      </c>
      <c r="AI64" s="54">
        <f>AH64/1000000000</f>
        <v>0.11536702379043827</v>
      </c>
      <c r="AJ64" s="54">
        <f>AB64-AI64</f>
        <v>1.3127902537660028</v>
      </c>
      <c r="AK64" s="21"/>
      <c r="AL64" s="11"/>
      <c r="AM64" s="22"/>
    </row>
    <row r="65" spans="1:39" x14ac:dyDescent="0.2">
      <c r="B65" s="8" t="s">
        <v>15</v>
      </c>
      <c r="C65" s="8" t="s">
        <v>16</v>
      </c>
      <c r="D65" s="18"/>
      <c r="E65" s="10">
        <v>0</v>
      </c>
      <c r="F65" s="4">
        <f>D63*E65</f>
        <v>0</v>
      </c>
      <c r="G65" s="11"/>
      <c r="H65" s="10">
        <v>0.2</v>
      </c>
      <c r="I65" s="5">
        <f>G63*H65</f>
        <v>4.4661301460823373E-2</v>
      </c>
      <c r="J65" s="59">
        <f t="shared" ref="J65" si="41">F65+I65</f>
        <v>4.4661301460823373E-2</v>
      </c>
      <c r="K65" s="33">
        <f t="shared" si="33"/>
        <v>44661301.460823372</v>
      </c>
      <c r="L65" s="11"/>
      <c r="M65" s="12">
        <f>IF((M64-O64)&gt;0,M64-O64,0)</f>
        <v>0</v>
      </c>
      <c r="N65" s="11">
        <f>N71*$B$13</f>
        <v>6.0053500000000003E-2</v>
      </c>
      <c r="O65" s="11">
        <f>K65/N65</f>
        <v>743691899.0703851</v>
      </c>
      <c r="P65" s="25">
        <f>IF(O65&lt;M65,K65,M65*N65)</f>
        <v>0</v>
      </c>
      <c r="Q65" s="54">
        <f t="shared" si="34"/>
        <v>0</v>
      </c>
      <c r="R65" s="55">
        <f t="shared" si="39"/>
        <v>4.4661301460823373E-2</v>
      </c>
      <c r="S65" s="54">
        <f>0.5*R64+R65</f>
        <v>6.6991952191235063E-2</v>
      </c>
      <c r="T65" s="33">
        <f t="shared" si="35"/>
        <v>66991952.191235065</v>
      </c>
      <c r="U65" s="11"/>
      <c r="V65" s="12">
        <f>IF((V64-X64)&gt;0,V64-X64,0)</f>
        <v>0</v>
      </c>
      <c r="W65" s="11">
        <f>W71*$B$13</f>
        <v>1.8016049999999999</v>
      </c>
      <c r="X65" s="11">
        <f>T65/W65</f>
        <v>37184594.953519262</v>
      </c>
      <c r="Y65" s="25">
        <f>IF(X65&lt;V65,T65,V65*W65)</f>
        <v>0</v>
      </c>
      <c r="Z65" s="54">
        <f t="shared" si="36"/>
        <v>0</v>
      </c>
      <c r="AA65" s="54">
        <f>S65-Z65</f>
        <v>6.6991952191235063E-2</v>
      </c>
      <c r="AB65" s="60">
        <f>0.5*AA64+AA65</f>
        <v>0.78665325365205852</v>
      </c>
      <c r="AC65" s="33">
        <f t="shared" si="37"/>
        <v>786653253.65205848</v>
      </c>
      <c r="AD65" s="11"/>
      <c r="AE65" s="12">
        <f>IF((AE64-AG64)&gt;0,AE64-AG64,0)</f>
        <v>0</v>
      </c>
      <c r="AF65" s="11">
        <f>AF71*$B$13</f>
        <v>3.6032099999999998</v>
      </c>
      <c r="AG65" s="11">
        <f>AC65/AF65</f>
        <v>218320123.90397966</v>
      </c>
      <c r="AH65" s="25">
        <f>IF(AG65&lt;AE65,AC65,AE65*AF65)</f>
        <v>0</v>
      </c>
      <c r="AI65" s="54">
        <f t="shared" ref="AI65" si="42">AH65/1000000000</f>
        <v>0</v>
      </c>
      <c r="AJ65" s="54">
        <f>AB65-AI65</f>
        <v>0.78665325365205852</v>
      </c>
      <c r="AK65" s="21"/>
      <c r="AL65" s="11"/>
      <c r="AM65" s="22"/>
    </row>
    <row r="66" spans="1:39" x14ac:dyDescent="0.2">
      <c r="B66" s="8" t="s">
        <v>6</v>
      </c>
      <c r="D66" s="18"/>
      <c r="E66" s="10"/>
      <c r="F66" s="19"/>
      <c r="G66" s="11"/>
      <c r="H66" s="10"/>
      <c r="I66" s="20"/>
      <c r="J66" s="58">
        <f>SUM(J62:J65)</f>
        <v>3.2233065073041169</v>
      </c>
      <c r="K66" s="25"/>
      <c r="L66" s="11"/>
      <c r="M66" s="25"/>
      <c r="N66" s="11"/>
      <c r="O66" s="11"/>
      <c r="P66" s="11"/>
      <c r="Q66" s="56">
        <f>SUM(Q62:Q65)</f>
        <v>2.1859473999999997E-2</v>
      </c>
      <c r="R66" s="57">
        <f>SUM(R62:R65)</f>
        <v>3.2014470333041172</v>
      </c>
      <c r="S66" s="56">
        <f>SUM(S62:S65)</f>
        <v>3.2014470333041167</v>
      </c>
      <c r="T66" s="25">
        <f>SUM(T62:T65)</f>
        <v>3201447033.3041167</v>
      </c>
      <c r="U66" s="11"/>
      <c r="V66" s="25"/>
      <c r="W66" s="11"/>
      <c r="X66" s="11"/>
      <c r="Y66" s="11"/>
      <c r="Z66" s="56">
        <f>SUM(Z62:Z65)</f>
        <v>0.16574766000000005</v>
      </c>
      <c r="AA66" s="56">
        <f>SUM(AA62:AA65)</f>
        <v>3.0356993733041167</v>
      </c>
      <c r="AB66" s="61">
        <f>SUM(AB62:AB65)</f>
        <v>3.0356993733041175</v>
      </c>
      <c r="AC66" s="25">
        <f>SUM(AC62:AC65)</f>
        <v>3035699373.3041172</v>
      </c>
      <c r="AD66" s="11"/>
      <c r="AE66" s="25"/>
      <c r="AF66" s="11"/>
      <c r="AG66" s="11"/>
      <c r="AH66" s="11"/>
      <c r="AI66" s="56">
        <f>SUM(AI62:AI65)</f>
        <v>0.9362558658860558</v>
      </c>
      <c r="AJ66" s="56">
        <f>SUM(AJ62:AJ65)</f>
        <v>2.0994435074180613</v>
      </c>
      <c r="AK66" s="21">
        <f>Q66+Z66+AI66</f>
        <v>1.1238629998860559</v>
      </c>
      <c r="AL66" s="11">
        <f>AJ66</f>
        <v>2.0994435074180613</v>
      </c>
      <c r="AM66" s="34">
        <f>AK66/(AK66+AL66)</f>
        <v>0.34866774144480084</v>
      </c>
    </row>
    <row r="67" spans="1:39" x14ac:dyDescent="0.2">
      <c r="D67" s="18" t="s">
        <v>17</v>
      </c>
      <c r="E67" s="10"/>
      <c r="F67" s="19" t="s">
        <v>17</v>
      </c>
      <c r="G67" s="11" t="s">
        <v>17</v>
      </c>
      <c r="H67" s="10"/>
      <c r="I67" s="20" t="s">
        <v>17</v>
      </c>
      <c r="J67" s="42"/>
      <c r="K67" s="25"/>
      <c r="L67" s="11"/>
      <c r="M67" s="25"/>
      <c r="N67" s="11" t="s">
        <v>33</v>
      </c>
      <c r="O67" s="11"/>
      <c r="P67" s="11"/>
      <c r="Q67" s="25"/>
      <c r="R67" s="46"/>
      <c r="S67" s="25"/>
      <c r="T67" s="25"/>
      <c r="U67" s="11"/>
      <c r="V67" s="25"/>
      <c r="W67" s="11" t="s">
        <v>33</v>
      </c>
      <c r="X67" s="11"/>
      <c r="Y67" s="11"/>
      <c r="Z67" s="25"/>
      <c r="AA67" s="25"/>
      <c r="AB67" s="48"/>
      <c r="AC67" s="25"/>
      <c r="AD67" s="11"/>
      <c r="AE67" s="25"/>
      <c r="AF67" s="11" t="s">
        <v>33</v>
      </c>
      <c r="AG67" s="11"/>
      <c r="AH67" s="11"/>
      <c r="AI67" s="25"/>
      <c r="AJ67" s="46"/>
      <c r="AK67" s="11"/>
      <c r="AL67" s="11"/>
      <c r="AM67" s="22"/>
    </row>
    <row r="68" spans="1:39" x14ac:dyDescent="0.2">
      <c r="B68" s="8" t="s">
        <v>19</v>
      </c>
      <c r="D68" s="18">
        <f>D62*1000000/$B$13</f>
        <v>24977.72819236181</v>
      </c>
      <c r="E68" s="10"/>
      <c r="F68" s="19"/>
      <c r="G68" s="11"/>
      <c r="H68" s="10"/>
      <c r="I68" s="20"/>
      <c r="J68" s="42"/>
      <c r="K68" s="25"/>
      <c r="L68" s="11"/>
      <c r="M68" s="25"/>
      <c r="N68" s="11">
        <f>B$7</f>
        <v>0.2</v>
      </c>
      <c r="O68" s="11"/>
      <c r="P68" s="11"/>
      <c r="Q68" s="25"/>
      <c r="R68" s="46"/>
      <c r="S68" s="25"/>
      <c r="T68" s="25"/>
      <c r="U68" s="11"/>
      <c r="V68" s="25"/>
      <c r="W68" s="11">
        <f>C$7</f>
        <v>6</v>
      </c>
      <c r="X68" s="11"/>
      <c r="Y68" s="11"/>
      <c r="Z68" s="25"/>
      <c r="AA68" s="25"/>
      <c r="AB68" s="48"/>
      <c r="AC68" s="25"/>
      <c r="AD68" s="11"/>
      <c r="AE68" s="25"/>
      <c r="AF68" s="11">
        <f>D$7</f>
        <v>12</v>
      </c>
      <c r="AG68" s="11"/>
      <c r="AH68" s="11"/>
      <c r="AI68" s="25"/>
      <c r="AJ68" s="46"/>
      <c r="AK68" s="11"/>
      <c r="AL68" s="11"/>
      <c r="AM68" s="22"/>
    </row>
    <row r="69" spans="1:39" x14ac:dyDescent="0.2">
      <c r="B69" s="8" t="s">
        <v>11</v>
      </c>
      <c r="C69" s="8" t="s">
        <v>12</v>
      </c>
      <c r="D69" s="18">
        <f>D63*1000000/$B$13</f>
        <v>224799.55373125631</v>
      </c>
      <c r="E69" s="10">
        <f>E63</f>
        <v>1</v>
      </c>
      <c r="F69" s="4">
        <f>D69*E69</f>
        <v>224799.55373125631</v>
      </c>
      <c r="G69" s="11">
        <f>G63*1000000/$B$13</f>
        <v>18592.297476759628</v>
      </c>
      <c r="H69" s="10">
        <f>H63</f>
        <v>0.6</v>
      </c>
      <c r="I69" s="5">
        <f>G69*H69</f>
        <v>11155.378486055777</v>
      </c>
      <c r="J69" s="42"/>
      <c r="K69" s="25"/>
      <c r="L69" s="11"/>
      <c r="M69" s="25"/>
      <c r="N69" s="11">
        <f>B$8</f>
        <v>0.2</v>
      </c>
      <c r="O69" s="11"/>
      <c r="P69" s="11"/>
      <c r="Q69" s="25"/>
      <c r="R69" s="46"/>
      <c r="S69" s="25"/>
      <c r="T69" s="25"/>
      <c r="U69" s="11"/>
      <c r="V69" s="25"/>
      <c r="W69" s="11">
        <f>C$8</f>
        <v>6</v>
      </c>
      <c r="X69" s="11"/>
      <c r="Y69" s="11"/>
      <c r="Z69" s="25"/>
      <c r="AA69" s="25"/>
      <c r="AB69" s="48"/>
      <c r="AC69" s="25"/>
      <c r="AD69" s="11"/>
      <c r="AE69" s="25"/>
      <c r="AF69" s="11">
        <f>D$8</f>
        <v>12</v>
      </c>
      <c r="AG69" s="11"/>
      <c r="AH69" s="11"/>
      <c r="AI69" s="25"/>
      <c r="AJ69" s="46"/>
      <c r="AK69" s="11"/>
      <c r="AL69" s="11"/>
      <c r="AM69" s="22"/>
    </row>
    <row r="70" spans="1:39" x14ac:dyDescent="0.2">
      <c r="B70" s="8" t="s">
        <v>13</v>
      </c>
      <c r="C70" s="8" t="s">
        <v>14</v>
      </c>
      <c r="D70" s="18"/>
      <c r="E70" s="10">
        <f>E64</f>
        <v>0</v>
      </c>
      <c r="F70" s="4">
        <f>D69*E70</f>
        <v>0</v>
      </c>
      <c r="G70" s="11">
        <f>G64*1000000/$B$13</f>
        <v>0</v>
      </c>
      <c r="H70" s="10">
        <f>H64</f>
        <v>0.2</v>
      </c>
      <c r="I70" s="5">
        <f>G69*H70</f>
        <v>3718.4594953519259</v>
      </c>
      <c r="J70" s="42"/>
      <c r="K70" s="25"/>
      <c r="L70" s="11"/>
      <c r="M70" s="25"/>
      <c r="N70" s="11">
        <f>B$9</f>
        <v>0.02</v>
      </c>
      <c r="O70" s="11"/>
      <c r="P70" s="11"/>
      <c r="Q70" s="25"/>
      <c r="R70" s="46"/>
      <c r="S70" s="25"/>
      <c r="T70" s="25"/>
      <c r="U70" s="11"/>
      <c r="V70" s="25"/>
      <c r="W70" s="11">
        <f>C$9</f>
        <v>0.6</v>
      </c>
      <c r="X70" s="11"/>
      <c r="Y70" s="11"/>
      <c r="Z70" s="25"/>
      <c r="AA70" s="25"/>
      <c r="AB70" s="48"/>
      <c r="AC70" s="25"/>
      <c r="AD70" s="11"/>
      <c r="AE70" s="25"/>
      <c r="AF70" s="11">
        <f>D$9</f>
        <v>1.2</v>
      </c>
      <c r="AG70" s="11"/>
      <c r="AH70" s="11"/>
      <c r="AI70" s="25"/>
      <c r="AJ70" s="46"/>
      <c r="AK70" s="11"/>
      <c r="AL70" s="11"/>
      <c r="AM70" s="22"/>
    </row>
    <row r="71" spans="1:39" ht="17" thickBot="1" x14ac:dyDescent="0.25">
      <c r="B71" s="8" t="s">
        <v>15</v>
      </c>
      <c r="C71" s="8" t="s">
        <v>16</v>
      </c>
      <c r="D71" s="27"/>
      <c r="E71" s="28">
        <f>E65</f>
        <v>0</v>
      </c>
      <c r="F71" s="7">
        <f>D69*E71</f>
        <v>0</v>
      </c>
      <c r="G71" s="29">
        <f>G65*1000000/$B$13</f>
        <v>0</v>
      </c>
      <c r="H71" s="28">
        <f t="shared" ref="H71" si="43">H65</f>
        <v>0.2</v>
      </c>
      <c r="I71" s="6">
        <f>G69*H71</f>
        <v>3718.4594953519259</v>
      </c>
      <c r="J71" s="43"/>
      <c r="K71" s="44"/>
      <c r="L71" s="29"/>
      <c r="M71" s="44"/>
      <c r="N71" s="29">
        <f>B$10</f>
        <v>5.0000000000000001E-3</v>
      </c>
      <c r="O71" s="29"/>
      <c r="P71" s="29"/>
      <c r="Q71" s="44"/>
      <c r="R71" s="47"/>
      <c r="S71" s="44"/>
      <c r="T71" s="44"/>
      <c r="U71" s="29"/>
      <c r="V71" s="44"/>
      <c r="W71" s="29">
        <f>C$10</f>
        <v>0.15</v>
      </c>
      <c r="X71" s="29"/>
      <c r="Y71" s="29"/>
      <c r="Z71" s="44"/>
      <c r="AA71" s="44"/>
      <c r="AB71" s="49"/>
      <c r="AC71" s="44"/>
      <c r="AD71" s="29"/>
      <c r="AE71" s="44"/>
      <c r="AF71" s="29">
        <f>D$10</f>
        <v>0.3</v>
      </c>
      <c r="AG71" s="29"/>
      <c r="AH71" s="29"/>
      <c r="AI71" s="44"/>
      <c r="AJ71" s="47"/>
      <c r="AK71" s="29"/>
      <c r="AL71" s="29"/>
      <c r="AM71" s="30"/>
    </row>
    <row r="72" spans="1:39" x14ac:dyDescent="0.2">
      <c r="A72" s="1" t="s">
        <v>51</v>
      </c>
      <c r="B72" s="8" t="s">
        <v>30</v>
      </c>
      <c r="C72" s="8" t="s">
        <v>31</v>
      </c>
      <c r="D72" s="13" t="s">
        <v>20</v>
      </c>
      <c r="E72" s="14" t="s">
        <v>4</v>
      </c>
      <c r="F72" s="15" t="s">
        <v>3</v>
      </c>
      <c r="G72" s="16" t="s">
        <v>3</v>
      </c>
      <c r="H72" s="14" t="s">
        <v>4</v>
      </c>
      <c r="I72" s="15" t="s">
        <v>3</v>
      </c>
      <c r="J72" s="40" t="s">
        <v>20</v>
      </c>
      <c r="K72" s="41" t="s">
        <v>20</v>
      </c>
      <c r="L72" s="16" t="s">
        <v>32</v>
      </c>
      <c r="M72" s="41" t="s">
        <v>35</v>
      </c>
      <c r="N72" s="16" t="s">
        <v>5</v>
      </c>
      <c r="O72" s="16" t="s">
        <v>34</v>
      </c>
      <c r="P72" s="16" t="s">
        <v>21</v>
      </c>
      <c r="Q72" s="41" t="s">
        <v>21</v>
      </c>
      <c r="R72" s="45" t="s">
        <v>22</v>
      </c>
      <c r="S72" s="41" t="s">
        <v>20</v>
      </c>
      <c r="T72" s="41" t="s">
        <v>20</v>
      </c>
      <c r="U72" s="16" t="s">
        <v>32</v>
      </c>
      <c r="V72" s="41" t="s">
        <v>35</v>
      </c>
      <c r="W72" s="16" t="s">
        <v>5</v>
      </c>
      <c r="X72" s="16" t="s">
        <v>34</v>
      </c>
      <c r="Y72" s="16" t="s">
        <v>21</v>
      </c>
      <c r="Z72" s="41" t="s">
        <v>21</v>
      </c>
      <c r="AA72" s="45" t="s">
        <v>22</v>
      </c>
      <c r="AB72" s="41" t="s">
        <v>20</v>
      </c>
      <c r="AC72" s="41" t="s">
        <v>20</v>
      </c>
      <c r="AD72" s="16" t="s">
        <v>32</v>
      </c>
      <c r="AE72" s="41" t="s">
        <v>35</v>
      </c>
      <c r="AF72" s="16" t="s">
        <v>5</v>
      </c>
      <c r="AG72" s="16" t="s">
        <v>34</v>
      </c>
      <c r="AH72" s="16" t="s">
        <v>21</v>
      </c>
      <c r="AI72" s="41" t="s">
        <v>21</v>
      </c>
      <c r="AJ72" s="45" t="s">
        <v>22</v>
      </c>
      <c r="AK72" s="16" t="s">
        <v>23</v>
      </c>
      <c r="AL72" s="16" t="s">
        <v>24</v>
      </c>
      <c r="AM72" s="17" t="s">
        <v>36</v>
      </c>
    </row>
    <row r="73" spans="1:39" x14ac:dyDescent="0.2">
      <c r="D73" s="18"/>
      <c r="E73" s="10"/>
      <c r="F73" s="19"/>
      <c r="G73" s="11"/>
      <c r="H73" s="10"/>
      <c r="I73" s="20"/>
      <c r="J73" s="42" t="s">
        <v>6</v>
      </c>
      <c r="K73" s="25" t="s">
        <v>6</v>
      </c>
      <c r="L73" s="11"/>
      <c r="M73" s="25"/>
      <c r="N73" s="11"/>
      <c r="O73" s="11"/>
      <c r="P73" s="11"/>
      <c r="Q73" s="25"/>
      <c r="R73" s="46"/>
      <c r="S73" s="25" t="s">
        <v>6</v>
      </c>
      <c r="T73" s="25" t="s">
        <v>6</v>
      </c>
      <c r="U73" s="11"/>
      <c r="V73" s="25"/>
      <c r="W73" s="11"/>
      <c r="X73" s="11"/>
      <c r="Y73" s="11"/>
      <c r="Z73" s="25"/>
      <c r="AA73" s="25"/>
      <c r="AB73" s="48" t="s">
        <v>6</v>
      </c>
      <c r="AC73" s="25" t="s">
        <v>6</v>
      </c>
      <c r="AD73" s="11"/>
      <c r="AE73" s="25"/>
      <c r="AF73" s="11"/>
      <c r="AG73" s="11"/>
      <c r="AH73" s="11"/>
      <c r="AI73" s="25"/>
      <c r="AJ73" s="46"/>
      <c r="AK73" s="11"/>
      <c r="AL73" s="11"/>
      <c r="AM73" s="22"/>
    </row>
    <row r="74" spans="1:39" x14ac:dyDescent="0.2">
      <c r="D74" s="18" t="s">
        <v>27</v>
      </c>
      <c r="E74" s="10"/>
      <c r="F74" s="19" t="s">
        <v>27</v>
      </c>
      <c r="G74" s="11" t="s">
        <v>27</v>
      </c>
      <c r="H74" s="10"/>
      <c r="I74" s="20" t="s">
        <v>27</v>
      </c>
      <c r="J74" s="42" t="s">
        <v>27</v>
      </c>
      <c r="K74" s="25" t="s">
        <v>9</v>
      </c>
      <c r="L74" s="11" t="s">
        <v>27</v>
      </c>
      <c r="M74" s="25" t="s">
        <v>7</v>
      </c>
      <c r="N74" s="11" t="s">
        <v>8</v>
      </c>
      <c r="O74" s="11" t="s">
        <v>7</v>
      </c>
      <c r="P74" s="11" t="s">
        <v>9</v>
      </c>
      <c r="Q74" s="25" t="s">
        <v>27</v>
      </c>
      <c r="R74" s="46" t="s">
        <v>27</v>
      </c>
      <c r="S74" s="25" t="s">
        <v>27</v>
      </c>
      <c r="T74" s="25" t="s">
        <v>9</v>
      </c>
      <c r="U74" s="11" t="s">
        <v>27</v>
      </c>
      <c r="V74" s="25" t="s">
        <v>7</v>
      </c>
      <c r="W74" s="11" t="s">
        <v>8</v>
      </c>
      <c r="X74" s="11" t="s">
        <v>7</v>
      </c>
      <c r="Y74" s="11" t="s">
        <v>9</v>
      </c>
      <c r="Z74" s="25" t="s">
        <v>27</v>
      </c>
      <c r="AA74" s="25" t="s">
        <v>27</v>
      </c>
      <c r="AB74" s="48" t="s">
        <v>27</v>
      </c>
      <c r="AC74" s="25" t="s">
        <v>9</v>
      </c>
      <c r="AD74" s="11" t="s">
        <v>27</v>
      </c>
      <c r="AE74" s="25" t="s">
        <v>7</v>
      </c>
      <c r="AF74" s="11" t="s">
        <v>8</v>
      </c>
      <c r="AG74" s="11" t="s">
        <v>7</v>
      </c>
      <c r="AH74" s="11" t="s">
        <v>9</v>
      </c>
      <c r="AI74" s="25" t="s">
        <v>27</v>
      </c>
      <c r="AJ74" s="46" t="s">
        <v>27</v>
      </c>
      <c r="AK74" s="11"/>
      <c r="AL74" s="11"/>
      <c r="AM74" s="22"/>
    </row>
    <row r="75" spans="1:39" x14ac:dyDescent="0.2">
      <c r="B75" s="8" t="s">
        <v>19</v>
      </c>
      <c r="D75" s="23">
        <v>0.14545454545454545</v>
      </c>
      <c r="E75" s="10"/>
      <c r="F75" s="19"/>
      <c r="G75" s="11"/>
      <c r="H75" s="10"/>
      <c r="I75" s="20"/>
      <c r="J75" s="59">
        <f>D75</f>
        <v>0.14545454545454545</v>
      </c>
      <c r="K75" s="33">
        <f>J75*1000000000</f>
        <v>145454545.45454544</v>
      </c>
      <c r="L75" s="24">
        <v>9.9000000000000021</v>
      </c>
      <c r="M75" s="33">
        <f>L75*1000000</f>
        <v>9900000.0000000019</v>
      </c>
      <c r="N75" s="11">
        <f>N81*$B$13</f>
        <v>2.4021400000000002</v>
      </c>
      <c r="O75" s="11">
        <f>K75/N75</f>
        <v>60552068.345119528</v>
      </c>
      <c r="P75" s="25">
        <f>IF(O75&lt;M75,K75,M75*N75)</f>
        <v>23781186.000000007</v>
      </c>
      <c r="Q75" s="54">
        <f>P75/1000000000</f>
        <v>2.3781186000000006E-2</v>
      </c>
      <c r="R75" s="55">
        <f>J75-Q75</f>
        <v>0.12167335945454544</v>
      </c>
      <c r="S75" s="54">
        <f>R75</f>
        <v>0.12167335945454544</v>
      </c>
      <c r="T75" s="33">
        <f>S75*1000000000</f>
        <v>121673359.45454544</v>
      </c>
      <c r="U75" s="24">
        <v>0.30000000000000071</v>
      </c>
      <c r="V75" s="33">
        <f>U75*1000000</f>
        <v>300000.0000000007</v>
      </c>
      <c r="W75" s="11">
        <f>W81*$B$13</f>
        <v>72.0642</v>
      </c>
      <c r="X75" s="11">
        <f>T75/W75</f>
        <v>1688402.2781706511</v>
      </c>
      <c r="Y75" s="25">
        <f>IF(X75&lt;V75,T75,V75*W75)</f>
        <v>21619260.000000048</v>
      </c>
      <c r="Z75" s="54">
        <f>Y75/1000000000</f>
        <v>2.161926000000005E-2</v>
      </c>
      <c r="AA75" s="54">
        <f>S75-Z75</f>
        <v>0.10005409945454538</v>
      </c>
      <c r="AB75" s="60">
        <f>AA75</f>
        <v>0.10005409945454538</v>
      </c>
      <c r="AC75" s="33">
        <f>AB75*1000000000</f>
        <v>100054099.45454538</v>
      </c>
      <c r="AD75" s="24">
        <v>12.5</v>
      </c>
      <c r="AE75" s="33">
        <f>AD75*1000000</f>
        <v>12500000</v>
      </c>
      <c r="AF75" s="11">
        <f>AF81*$B$13</f>
        <v>144.1284</v>
      </c>
      <c r="AG75" s="11">
        <f>AC75/AF75</f>
        <v>694201.13908532518</v>
      </c>
      <c r="AH75" s="25">
        <f>IF(AG75&lt;AE75,AC75,AE75*AF75)</f>
        <v>100054099.45454538</v>
      </c>
      <c r="AI75" s="54">
        <f>AH75/1000000000</f>
        <v>0.10005409945454538</v>
      </c>
      <c r="AJ75" s="54">
        <f>AB75-AI75</f>
        <v>0</v>
      </c>
      <c r="AK75" s="21"/>
      <c r="AL75" s="11"/>
      <c r="AM75" s="22"/>
    </row>
    <row r="76" spans="1:39" x14ac:dyDescent="0.2">
      <c r="B76" s="8" t="s">
        <v>11</v>
      </c>
      <c r="C76" s="8" t="s">
        <v>12</v>
      </c>
      <c r="D76" s="23">
        <v>0.98181818181818181</v>
      </c>
      <c r="E76" s="10">
        <v>1</v>
      </c>
      <c r="F76" s="4">
        <f>D76*E76</f>
        <v>0.98181818181818181</v>
      </c>
      <c r="G76" s="26">
        <v>0.22330650730411686</v>
      </c>
      <c r="H76" s="10">
        <v>0.6</v>
      </c>
      <c r="I76" s="5">
        <f>G76*H76</f>
        <v>0.1339839043824701</v>
      </c>
      <c r="J76" s="59">
        <f>F76+I76</f>
        <v>1.1158020862006519</v>
      </c>
      <c r="K76" s="33">
        <f t="shared" ref="K76:K78" si="44">J76*1000000000</f>
        <v>1115802086.2006519</v>
      </c>
      <c r="L76" s="11"/>
      <c r="M76" s="12">
        <f>IF((M75-O75)&gt;0,M75-O75,0)</f>
        <v>0</v>
      </c>
      <c r="N76" s="11">
        <f>N82*$B$13</f>
        <v>2.4021400000000002</v>
      </c>
      <c r="O76" s="11">
        <f>K76/N76</f>
        <v>464503353.75983572</v>
      </c>
      <c r="P76" s="25">
        <f>IF(O76&lt;M76,K76,M76*N76)</f>
        <v>0</v>
      </c>
      <c r="Q76" s="54">
        <f t="shared" ref="Q76:Q78" si="45">P76/1000000000</f>
        <v>0</v>
      </c>
      <c r="R76" s="55">
        <f>J76-Q76</f>
        <v>1.1158020862006519</v>
      </c>
      <c r="S76" s="54">
        <f>0.5*R76</f>
        <v>0.55790104310032596</v>
      </c>
      <c r="T76" s="33">
        <f t="shared" ref="T76:T78" si="46">S76*1000000000</f>
        <v>557901043.10032594</v>
      </c>
      <c r="U76" s="11"/>
      <c r="V76" s="12">
        <f>IF((V75-X75)&gt;0,V75-X75,0)</f>
        <v>0</v>
      </c>
      <c r="W76" s="11">
        <f>W82*$B$13</f>
        <v>72.0642</v>
      </c>
      <c r="X76" s="11">
        <f>T76/W76</f>
        <v>7741722.5626639295</v>
      </c>
      <c r="Y76" s="25">
        <f>IF(X76&lt;V76,T76,V76*W76)</f>
        <v>0</v>
      </c>
      <c r="Z76" s="54">
        <f t="shared" ref="Z76:Z78" si="47">Y76/1000000000</f>
        <v>0</v>
      </c>
      <c r="AA76" s="54">
        <f>S76-Z76</f>
        <v>0.55790104310032596</v>
      </c>
      <c r="AB76" s="60">
        <f>0.5*AA76</f>
        <v>0.27895052155016298</v>
      </c>
      <c r="AC76" s="33">
        <f t="shared" ref="AC76:AC78" si="48">AB76*1000000000</f>
        <v>278950521.55016297</v>
      </c>
      <c r="AD76" s="11"/>
      <c r="AE76" s="12">
        <f>IF((AE75-AG75)&gt;0,AE75-AG75,0)</f>
        <v>11805798.860914676</v>
      </c>
      <c r="AF76" s="11">
        <f>AF82*$B$13</f>
        <v>144.1284</v>
      </c>
      <c r="AG76" s="11">
        <f>AC76/AF76</f>
        <v>1935430.6406659824</v>
      </c>
      <c r="AH76" s="25">
        <f>IF(AG76&lt;AE76,AC76,AE76*AF76)</f>
        <v>278950521.55016297</v>
      </c>
      <c r="AI76" s="54">
        <f t="shared" ref="AI76" si="49">AH76/1000000000</f>
        <v>0.27895052155016298</v>
      </c>
      <c r="AJ76" s="54">
        <f>AB76-AI76</f>
        <v>0</v>
      </c>
      <c r="AK76" s="21"/>
      <c r="AL76" s="11"/>
      <c r="AM76" s="22"/>
    </row>
    <row r="77" spans="1:39" x14ac:dyDescent="0.2">
      <c r="B77" s="8" t="s">
        <v>13</v>
      </c>
      <c r="C77" s="8" t="s">
        <v>14</v>
      </c>
      <c r="D77" s="18"/>
      <c r="E77" s="10">
        <v>0</v>
      </c>
      <c r="F77" s="4">
        <f>D76*E77</f>
        <v>0</v>
      </c>
      <c r="G77" s="11"/>
      <c r="H77" s="10">
        <v>0.2</v>
      </c>
      <c r="I77" s="5">
        <f>G76*H77</f>
        <v>4.4661301460823373E-2</v>
      </c>
      <c r="J77" s="59">
        <f>F77+I77</f>
        <v>4.4661301460823373E-2</v>
      </c>
      <c r="K77" s="33">
        <f t="shared" si="44"/>
        <v>44661301.460823372</v>
      </c>
      <c r="L77" s="11"/>
      <c r="M77" s="12">
        <f>IF((M76-O76)&gt;0,M76-O76,0)</f>
        <v>0</v>
      </c>
      <c r="N77" s="11">
        <f>N83*$B$13</f>
        <v>0.24021400000000001</v>
      </c>
      <c r="O77" s="11">
        <f>K77/N77</f>
        <v>185922974.76759627</v>
      </c>
      <c r="P77" s="25">
        <f>IF(O77&lt;M77,K77,M77*N77)</f>
        <v>0</v>
      </c>
      <c r="Q77" s="54">
        <f t="shared" si="45"/>
        <v>0</v>
      </c>
      <c r="R77" s="55">
        <f t="shared" ref="R77:R78" si="50">J77-Q77</f>
        <v>4.4661301460823373E-2</v>
      </c>
      <c r="S77" s="54">
        <f>0.5*R76+0.5*R77</f>
        <v>0.58023169383073769</v>
      </c>
      <c r="T77" s="33">
        <f t="shared" si="46"/>
        <v>580231693.83073771</v>
      </c>
      <c r="U77" s="11"/>
      <c r="V77" s="12">
        <f>IF((V76-X76)&gt;0,V76-X76,0)</f>
        <v>0</v>
      </c>
      <c r="W77" s="11">
        <f>W83*$B$13</f>
        <v>7.2064199999999996</v>
      </c>
      <c r="X77" s="11">
        <f>T77/W77</f>
        <v>80515941.872765914</v>
      </c>
      <c r="Y77" s="25">
        <f>IF(X77&lt;V77,T77,V77*W77)</f>
        <v>0</v>
      </c>
      <c r="Z77" s="54">
        <f t="shared" si="47"/>
        <v>0</v>
      </c>
      <c r="AA77" s="54">
        <f t="shared" ref="AA77" si="51">S77-Z77</f>
        <v>0.58023169383073769</v>
      </c>
      <c r="AB77" s="60">
        <f>0.5*AA76+0.5*AA77</f>
        <v>0.56906636846553182</v>
      </c>
      <c r="AC77" s="33">
        <f t="shared" si="48"/>
        <v>569066368.46553183</v>
      </c>
      <c r="AD77" s="11"/>
      <c r="AE77" s="12">
        <f>IF((AE76-AG76)&gt;0,AE76-AG76,0)</f>
        <v>9870368.2202486936</v>
      </c>
      <c r="AF77" s="11">
        <f>AF83*$B$13</f>
        <v>14.412839999999999</v>
      </c>
      <c r="AG77" s="11">
        <f>AC77/AF77</f>
        <v>39483291.874851301</v>
      </c>
      <c r="AH77" s="25">
        <f>IF(AG77&lt;AE77,AC77,AE77*AF77)</f>
        <v>142260037.89952916</v>
      </c>
      <c r="AI77" s="54">
        <f>AH77/1000000000</f>
        <v>0.14226003789952915</v>
      </c>
      <c r="AJ77" s="54">
        <f>AB77-AI77</f>
        <v>0.4268063305660027</v>
      </c>
      <c r="AK77" s="21"/>
      <c r="AL77" s="11"/>
      <c r="AM77" s="22"/>
    </row>
    <row r="78" spans="1:39" x14ac:dyDescent="0.2">
      <c r="B78" s="8" t="s">
        <v>15</v>
      </c>
      <c r="C78" s="8" t="s">
        <v>16</v>
      </c>
      <c r="D78" s="18"/>
      <c r="E78" s="10">
        <v>0</v>
      </c>
      <c r="F78" s="4">
        <f>D76*E78</f>
        <v>0</v>
      </c>
      <c r="G78" s="11"/>
      <c r="H78" s="10">
        <v>0.2</v>
      </c>
      <c r="I78" s="5">
        <f>G76*H78</f>
        <v>4.4661301460823373E-2</v>
      </c>
      <c r="J78" s="59">
        <f t="shared" ref="J78" si="52">F78+I78</f>
        <v>4.4661301460823373E-2</v>
      </c>
      <c r="K78" s="33">
        <f t="shared" si="44"/>
        <v>44661301.460823372</v>
      </c>
      <c r="L78" s="11"/>
      <c r="M78" s="12">
        <f>IF((M77-O77)&gt;0,M77-O77,0)</f>
        <v>0</v>
      </c>
      <c r="N78" s="11">
        <f>N84*$B$13</f>
        <v>6.0053500000000003E-2</v>
      </c>
      <c r="O78" s="11">
        <f>K78/N78</f>
        <v>743691899.0703851</v>
      </c>
      <c r="P78" s="25">
        <f>IF(O78&lt;M78,K78,M78*N78)</f>
        <v>0</v>
      </c>
      <c r="Q78" s="54">
        <f t="shared" si="45"/>
        <v>0</v>
      </c>
      <c r="R78" s="55">
        <f t="shared" si="50"/>
        <v>4.4661301460823373E-2</v>
      </c>
      <c r="S78" s="54">
        <f>0.5*R77+R78</f>
        <v>6.6991952191235063E-2</v>
      </c>
      <c r="T78" s="33">
        <f t="shared" si="46"/>
        <v>66991952.191235065</v>
      </c>
      <c r="U78" s="11"/>
      <c r="V78" s="12">
        <f>IF((V77-X77)&gt;0,V77-X77,0)</f>
        <v>0</v>
      </c>
      <c r="W78" s="11">
        <f>W84*$B$13</f>
        <v>1.8016049999999999</v>
      </c>
      <c r="X78" s="11">
        <f>T78/W78</f>
        <v>37184594.953519262</v>
      </c>
      <c r="Y78" s="25">
        <f>IF(X78&lt;V78,T78,V78*W78)</f>
        <v>0</v>
      </c>
      <c r="Z78" s="54">
        <f t="shared" si="47"/>
        <v>0</v>
      </c>
      <c r="AA78" s="54">
        <f>S78-Z78</f>
        <v>6.6991952191235063E-2</v>
      </c>
      <c r="AB78" s="60">
        <f>0.5*AA77+AA78</f>
        <v>0.3571077991066039</v>
      </c>
      <c r="AC78" s="33">
        <f t="shared" si="48"/>
        <v>357107799.10660392</v>
      </c>
      <c r="AD78" s="11"/>
      <c r="AE78" s="12">
        <f>IF((AE77-AG77)&gt;0,AE77-AG77,0)</f>
        <v>0</v>
      </c>
      <c r="AF78" s="11">
        <f>AF84*$B$13</f>
        <v>3.6032099999999998</v>
      </c>
      <c r="AG78" s="11">
        <f>AC78/AF78</f>
        <v>99108239.349525541</v>
      </c>
      <c r="AH78" s="25">
        <f>IF(AG78&lt;AE78,AC78,AE78*AF78)</f>
        <v>0</v>
      </c>
      <c r="AI78" s="54">
        <f t="shared" ref="AI78" si="53">AH78/1000000000</f>
        <v>0</v>
      </c>
      <c r="AJ78" s="54">
        <f>AB78-AI78</f>
        <v>0.3571077991066039</v>
      </c>
      <c r="AK78" s="21"/>
      <c r="AL78" s="11"/>
      <c r="AM78" s="22"/>
    </row>
    <row r="79" spans="1:39" x14ac:dyDescent="0.2">
      <c r="B79" s="8" t="s">
        <v>6</v>
      </c>
      <c r="D79" s="18"/>
      <c r="E79" s="10"/>
      <c r="F79" s="19"/>
      <c r="G79" s="11"/>
      <c r="H79" s="10"/>
      <c r="I79" s="20"/>
      <c r="J79" s="58">
        <f>SUM(J75:J78)</f>
        <v>1.3505792345768444</v>
      </c>
      <c r="K79" s="25"/>
      <c r="L79" s="11"/>
      <c r="M79" s="25"/>
      <c r="N79" s="11"/>
      <c r="O79" s="11"/>
      <c r="P79" s="11"/>
      <c r="Q79" s="56">
        <f>SUM(Q75:Q78)</f>
        <v>2.3781186000000006E-2</v>
      </c>
      <c r="R79" s="57">
        <f>SUM(R75:R78)</f>
        <v>1.3267980485768442</v>
      </c>
      <c r="S79" s="56">
        <f>SUM(S75:S78)</f>
        <v>1.326798048576844</v>
      </c>
      <c r="T79" s="25">
        <f>SUM(T75:T78)</f>
        <v>1326798048.5768442</v>
      </c>
      <c r="U79" s="11"/>
      <c r="V79" s="25"/>
      <c r="W79" s="11"/>
      <c r="X79" s="11"/>
      <c r="Y79" s="11"/>
      <c r="Z79" s="56">
        <f>SUM(Z75:Z78)</f>
        <v>2.161926000000005E-2</v>
      </c>
      <c r="AA79" s="56">
        <f>SUM(AA75:AA78)</f>
        <v>1.305178788576844</v>
      </c>
      <c r="AB79" s="61">
        <f>SUM(AB75:AB78)</f>
        <v>1.305178788576844</v>
      </c>
      <c r="AC79" s="25">
        <f>SUM(AC75:AC78)</f>
        <v>1305178788.576844</v>
      </c>
      <c r="AD79" s="11"/>
      <c r="AE79" s="25"/>
      <c r="AF79" s="11"/>
      <c r="AG79" s="11"/>
      <c r="AH79" s="11"/>
      <c r="AI79" s="56">
        <f>SUM(AI75:AI78)</f>
        <v>0.52126465890423745</v>
      </c>
      <c r="AJ79" s="56">
        <f>SUM(AJ75:AJ78)</f>
        <v>0.78391412967260665</v>
      </c>
      <c r="AK79" s="21">
        <f>Q79+Z79+AI79</f>
        <v>0.56666510490423749</v>
      </c>
      <c r="AL79" s="11">
        <f>AJ79</f>
        <v>0.78391412967260665</v>
      </c>
      <c r="AM79" s="34">
        <f>AK79/(AK79+AL79)</f>
        <v>0.41957190692464763</v>
      </c>
    </row>
    <row r="80" spans="1:39" x14ac:dyDescent="0.2">
      <c r="D80" s="18" t="s">
        <v>17</v>
      </c>
      <c r="E80" s="10"/>
      <c r="F80" s="19" t="s">
        <v>17</v>
      </c>
      <c r="G80" s="11" t="s">
        <v>17</v>
      </c>
      <c r="H80" s="10"/>
      <c r="I80" s="20" t="s">
        <v>17</v>
      </c>
      <c r="J80" s="42"/>
      <c r="K80" s="25"/>
      <c r="L80" s="11"/>
      <c r="M80" s="25"/>
      <c r="N80" s="11" t="s">
        <v>33</v>
      </c>
      <c r="O80" s="11"/>
      <c r="P80" s="11"/>
      <c r="Q80" s="25"/>
      <c r="R80" s="46"/>
      <c r="S80" s="25"/>
      <c r="T80" s="25"/>
      <c r="U80" s="11"/>
      <c r="V80" s="25"/>
      <c r="W80" s="11" t="s">
        <v>33</v>
      </c>
      <c r="X80" s="11"/>
      <c r="Y80" s="11"/>
      <c r="Z80" s="25"/>
      <c r="AA80" s="25"/>
      <c r="AB80" s="48"/>
      <c r="AC80" s="25"/>
      <c r="AD80" s="11"/>
      <c r="AE80" s="25"/>
      <c r="AF80" s="11" t="s">
        <v>33</v>
      </c>
      <c r="AG80" s="11"/>
      <c r="AH80" s="11"/>
      <c r="AI80" s="25"/>
      <c r="AJ80" s="46"/>
      <c r="AK80" s="11"/>
      <c r="AL80" s="11"/>
      <c r="AM80" s="22"/>
    </row>
    <row r="81" spans="1:39" x14ac:dyDescent="0.2">
      <c r="B81" s="8" t="s">
        <v>19</v>
      </c>
      <c r="D81" s="18">
        <f>D75*1000000/$B$13</f>
        <v>12110.413669023907</v>
      </c>
      <c r="E81" s="10"/>
      <c r="F81" s="19"/>
      <c r="G81" s="11"/>
      <c r="H81" s="10"/>
      <c r="I81" s="20"/>
      <c r="J81" s="42"/>
      <c r="K81" s="25"/>
      <c r="L81" s="11"/>
      <c r="M81" s="25"/>
      <c r="N81" s="11">
        <f>B$7</f>
        <v>0.2</v>
      </c>
      <c r="O81" s="11"/>
      <c r="P81" s="11"/>
      <c r="Q81" s="25"/>
      <c r="R81" s="46"/>
      <c r="S81" s="25"/>
      <c r="T81" s="25"/>
      <c r="U81" s="11"/>
      <c r="V81" s="25"/>
      <c r="W81" s="11">
        <f>C$7</f>
        <v>6</v>
      </c>
      <c r="X81" s="11"/>
      <c r="Y81" s="11"/>
      <c r="Z81" s="25"/>
      <c r="AA81" s="25"/>
      <c r="AB81" s="48"/>
      <c r="AC81" s="25"/>
      <c r="AD81" s="11"/>
      <c r="AE81" s="25"/>
      <c r="AF81" s="11">
        <f>D$7</f>
        <v>12</v>
      </c>
      <c r="AG81" s="11"/>
      <c r="AH81" s="11"/>
      <c r="AI81" s="25"/>
      <c r="AJ81" s="46"/>
      <c r="AK81" s="11"/>
      <c r="AL81" s="11"/>
      <c r="AM81" s="22"/>
    </row>
    <row r="82" spans="1:39" x14ac:dyDescent="0.2">
      <c r="B82" s="8" t="s">
        <v>11</v>
      </c>
      <c r="C82" s="8" t="s">
        <v>12</v>
      </c>
      <c r="D82" s="18">
        <f>D76*1000000/$B$13</f>
        <v>81745.292265911383</v>
      </c>
      <c r="E82" s="10">
        <f>E76</f>
        <v>1</v>
      </c>
      <c r="F82" s="4">
        <f>D82*E82</f>
        <v>81745.292265911383</v>
      </c>
      <c r="G82" s="11">
        <f>G76*1000000/$B$13</f>
        <v>18592.297476759628</v>
      </c>
      <c r="H82" s="10">
        <f>H76</f>
        <v>0.6</v>
      </c>
      <c r="I82" s="5">
        <f>G82*H82</f>
        <v>11155.378486055777</v>
      </c>
      <c r="J82" s="42"/>
      <c r="K82" s="25"/>
      <c r="L82" s="11"/>
      <c r="M82" s="25"/>
      <c r="N82" s="11">
        <f>B$8</f>
        <v>0.2</v>
      </c>
      <c r="O82" s="11"/>
      <c r="P82" s="11"/>
      <c r="Q82" s="25"/>
      <c r="R82" s="46"/>
      <c r="S82" s="25"/>
      <c r="T82" s="25"/>
      <c r="U82" s="11"/>
      <c r="V82" s="25"/>
      <c r="W82" s="11">
        <f>C$8</f>
        <v>6</v>
      </c>
      <c r="X82" s="11"/>
      <c r="Y82" s="11"/>
      <c r="Z82" s="25"/>
      <c r="AA82" s="25"/>
      <c r="AB82" s="48"/>
      <c r="AC82" s="25"/>
      <c r="AD82" s="11"/>
      <c r="AE82" s="25"/>
      <c r="AF82" s="11">
        <f>D$8</f>
        <v>12</v>
      </c>
      <c r="AG82" s="11"/>
      <c r="AH82" s="11"/>
      <c r="AI82" s="25"/>
      <c r="AJ82" s="46"/>
      <c r="AK82" s="11"/>
      <c r="AL82" s="11"/>
      <c r="AM82" s="22"/>
    </row>
    <row r="83" spans="1:39" x14ac:dyDescent="0.2">
      <c r="B83" s="8" t="s">
        <v>13</v>
      </c>
      <c r="C83" s="8" t="s">
        <v>14</v>
      </c>
      <c r="D83" s="18"/>
      <c r="E83" s="10">
        <f>E77</f>
        <v>0</v>
      </c>
      <c r="F83" s="4">
        <f>D82*E83</f>
        <v>0</v>
      </c>
      <c r="G83" s="11">
        <f>G77*1000000/$B$13</f>
        <v>0</v>
      </c>
      <c r="H83" s="10">
        <f>H77</f>
        <v>0.2</v>
      </c>
      <c r="I83" s="5">
        <f>G82*H83</f>
        <v>3718.4594953519259</v>
      </c>
      <c r="J83" s="42"/>
      <c r="K83" s="25"/>
      <c r="L83" s="11"/>
      <c r="M83" s="25"/>
      <c r="N83" s="11">
        <f>B$9</f>
        <v>0.02</v>
      </c>
      <c r="O83" s="11"/>
      <c r="P83" s="11"/>
      <c r="Q83" s="25"/>
      <c r="R83" s="46"/>
      <c r="S83" s="25"/>
      <c r="T83" s="25"/>
      <c r="U83" s="11"/>
      <c r="V83" s="25"/>
      <c r="W83" s="11">
        <f>C$9</f>
        <v>0.6</v>
      </c>
      <c r="X83" s="11"/>
      <c r="Y83" s="11"/>
      <c r="Z83" s="25"/>
      <c r="AA83" s="25"/>
      <c r="AB83" s="48"/>
      <c r="AC83" s="25"/>
      <c r="AD83" s="11"/>
      <c r="AE83" s="25"/>
      <c r="AF83" s="11">
        <f>D$9</f>
        <v>1.2</v>
      </c>
      <c r="AG83" s="11"/>
      <c r="AH83" s="11"/>
      <c r="AI83" s="25"/>
      <c r="AJ83" s="46"/>
      <c r="AK83" s="11"/>
      <c r="AL83" s="11"/>
      <c r="AM83" s="22"/>
    </row>
    <row r="84" spans="1:39" ht="17" thickBot="1" x14ac:dyDescent="0.25">
      <c r="B84" s="8" t="s">
        <v>15</v>
      </c>
      <c r="C84" s="8" t="s">
        <v>16</v>
      </c>
      <c r="D84" s="27"/>
      <c r="E84" s="28">
        <f>E78</f>
        <v>0</v>
      </c>
      <c r="F84" s="7">
        <f>D82*E84</f>
        <v>0</v>
      </c>
      <c r="G84" s="29">
        <f>G78*1000000/$B$13</f>
        <v>0</v>
      </c>
      <c r="H84" s="28">
        <f t="shared" ref="H84" si="54">H78</f>
        <v>0.2</v>
      </c>
      <c r="I84" s="6">
        <f>G82*H84</f>
        <v>3718.4594953519259</v>
      </c>
      <c r="J84" s="43"/>
      <c r="K84" s="44"/>
      <c r="L84" s="29"/>
      <c r="M84" s="44"/>
      <c r="N84" s="29">
        <f>B$10</f>
        <v>5.0000000000000001E-3</v>
      </c>
      <c r="O84" s="29"/>
      <c r="P84" s="29"/>
      <c r="Q84" s="44"/>
      <c r="R84" s="47"/>
      <c r="S84" s="44"/>
      <c r="T84" s="44"/>
      <c r="U84" s="29"/>
      <c r="V84" s="44"/>
      <c r="W84" s="29">
        <f>C$10</f>
        <v>0.15</v>
      </c>
      <c r="X84" s="29"/>
      <c r="Y84" s="29"/>
      <c r="Z84" s="44"/>
      <c r="AA84" s="44"/>
      <c r="AB84" s="49"/>
      <c r="AC84" s="44"/>
      <c r="AD84" s="29"/>
      <c r="AE84" s="44"/>
      <c r="AF84" s="29">
        <f>D$10</f>
        <v>0.3</v>
      </c>
      <c r="AG84" s="29"/>
      <c r="AH84" s="29"/>
      <c r="AI84" s="44"/>
      <c r="AJ84" s="47"/>
      <c r="AK84" s="29"/>
      <c r="AL84" s="29"/>
      <c r="AM84" s="30"/>
    </row>
    <row r="85" spans="1:39" x14ac:dyDescent="0.2">
      <c r="A85" s="1" t="s">
        <v>52</v>
      </c>
      <c r="B85" s="8" t="s">
        <v>30</v>
      </c>
      <c r="C85" s="8" t="s">
        <v>31</v>
      </c>
      <c r="D85" s="13" t="s">
        <v>20</v>
      </c>
      <c r="E85" s="14" t="s">
        <v>4</v>
      </c>
      <c r="F85" s="15" t="s">
        <v>3</v>
      </c>
      <c r="G85" s="16" t="s">
        <v>3</v>
      </c>
      <c r="H85" s="14" t="s">
        <v>4</v>
      </c>
      <c r="I85" s="15" t="s">
        <v>3</v>
      </c>
      <c r="J85" s="40" t="s">
        <v>20</v>
      </c>
      <c r="K85" s="41" t="s">
        <v>20</v>
      </c>
      <c r="L85" s="16" t="s">
        <v>32</v>
      </c>
      <c r="M85" s="41" t="s">
        <v>35</v>
      </c>
      <c r="N85" s="16" t="s">
        <v>5</v>
      </c>
      <c r="O85" s="16" t="s">
        <v>34</v>
      </c>
      <c r="P85" s="16" t="s">
        <v>21</v>
      </c>
      <c r="Q85" s="41" t="s">
        <v>21</v>
      </c>
      <c r="R85" s="45" t="s">
        <v>22</v>
      </c>
      <c r="S85" s="41" t="s">
        <v>20</v>
      </c>
      <c r="T85" s="41" t="s">
        <v>20</v>
      </c>
      <c r="U85" s="16" t="s">
        <v>32</v>
      </c>
      <c r="V85" s="41" t="s">
        <v>35</v>
      </c>
      <c r="W85" s="16" t="s">
        <v>5</v>
      </c>
      <c r="X85" s="16" t="s">
        <v>34</v>
      </c>
      <c r="Y85" s="16" t="s">
        <v>21</v>
      </c>
      <c r="Z85" s="41" t="s">
        <v>21</v>
      </c>
      <c r="AA85" s="45" t="s">
        <v>22</v>
      </c>
      <c r="AB85" s="41" t="s">
        <v>20</v>
      </c>
      <c r="AC85" s="41" t="s">
        <v>20</v>
      </c>
      <c r="AD85" s="16" t="s">
        <v>32</v>
      </c>
      <c r="AE85" s="41" t="s">
        <v>35</v>
      </c>
      <c r="AF85" s="16" t="s">
        <v>5</v>
      </c>
      <c r="AG85" s="16" t="s">
        <v>34</v>
      </c>
      <c r="AH85" s="16" t="s">
        <v>21</v>
      </c>
      <c r="AI85" s="41" t="s">
        <v>21</v>
      </c>
      <c r="AJ85" s="45" t="s">
        <v>22</v>
      </c>
      <c r="AK85" s="16" t="s">
        <v>23</v>
      </c>
      <c r="AL85" s="16" t="s">
        <v>24</v>
      </c>
      <c r="AM85" s="17" t="s">
        <v>36</v>
      </c>
    </row>
    <row r="86" spans="1:39" x14ac:dyDescent="0.2">
      <c r="D86" s="18"/>
      <c r="E86" s="10"/>
      <c r="F86" s="19"/>
      <c r="G86" s="11"/>
      <c r="H86" s="10"/>
      <c r="I86" s="20"/>
      <c r="J86" s="42" t="s">
        <v>6</v>
      </c>
      <c r="K86" s="25" t="s">
        <v>6</v>
      </c>
      <c r="L86" s="11"/>
      <c r="M86" s="25"/>
      <c r="N86" s="11"/>
      <c r="O86" s="11"/>
      <c r="P86" s="11"/>
      <c r="Q86" s="25"/>
      <c r="R86" s="46"/>
      <c r="S86" s="25" t="s">
        <v>6</v>
      </c>
      <c r="T86" s="25" t="s">
        <v>6</v>
      </c>
      <c r="U86" s="11"/>
      <c r="V86" s="25"/>
      <c r="W86" s="11"/>
      <c r="X86" s="11"/>
      <c r="Y86" s="11"/>
      <c r="Z86" s="25"/>
      <c r="AA86" s="25"/>
      <c r="AB86" s="48" t="s">
        <v>6</v>
      </c>
      <c r="AC86" s="25" t="s">
        <v>6</v>
      </c>
      <c r="AD86" s="11"/>
      <c r="AE86" s="25"/>
      <c r="AF86" s="11"/>
      <c r="AG86" s="11"/>
      <c r="AH86" s="11"/>
      <c r="AI86" s="25"/>
      <c r="AJ86" s="46"/>
      <c r="AK86" s="11"/>
      <c r="AL86" s="11"/>
      <c r="AM86" s="22"/>
    </row>
    <row r="87" spans="1:39" x14ac:dyDescent="0.2">
      <c r="D87" s="18" t="s">
        <v>27</v>
      </c>
      <c r="E87" s="10"/>
      <c r="F87" s="19" t="s">
        <v>27</v>
      </c>
      <c r="G87" s="11" t="s">
        <v>27</v>
      </c>
      <c r="H87" s="10"/>
      <c r="I87" s="20" t="s">
        <v>27</v>
      </c>
      <c r="J87" s="42" t="s">
        <v>27</v>
      </c>
      <c r="K87" s="25" t="s">
        <v>9</v>
      </c>
      <c r="L87" s="11" t="s">
        <v>27</v>
      </c>
      <c r="M87" s="25" t="s">
        <v>7</v>
      </c>
      <c r="N87" s="11" t="s">
        <v>8</v>
      </c>
      <c r="O87" s="11" t="s">
        <v>7</v>
      </c>
      <c r="P87" s="11" t="s">
        <v>9</v>
      </c>
      <c r="Q87" s="25" t="s">
        <v>27</v>
      </c>
      <c r="R87" s="46" t="s">
        <v>27</v>
      </c>
      <c r="S87" s="25" t="s">
        <v>27</v>
      </c>
      <c r="T87" s="25" t="s">
        <v>9</v>
      </c>
      <c r="U87" s="11" t="s">
        <v>27</v>
      </c>
      <c r="V87" s="25" t="s">
        <v>7</v>
      </c>
      <c r="W87" s="11" t="s">
        <v>8</v>
      </c>
      <c r="X87" s="11" t="s">
        <v>7</v>
      </c>
      <c r="Y87" s="11" t="s">
        <v>9</v>
      </c>
      <c r="Z87" s="25" t="s">
        <v>27</v>
      </c>
      <c r="AA87" s="25" t="s">
        <v>27</v>
      </c>
      <c r="AB87" s="48" t="s">
        <v>27</v>
      </c>
      <c r="AC87" s="25" t="s">
        <v>9</v>
      </c>
      <c r="AD87" s="11" t="s">
        <v>27</v>
      </c>
      <c r="AE87" s="25" t="s">
        <v>7</v>
      </c>
      <c r="AF87" s="11" t="s">
        <v>8</v>
      </c>
      <c r="AG87" s="11" t="s">
        <v>7</v>
      </c>
      <c r="AH87" s="11" t="s">
        <v>9</v>
      </c>
      <c r="AI87" s="25" t="s">
        <v>27</v>
      </c>
      <c r="AJ87" s="46" t="s">
        <v>27</v>
      </c>
      <c r="AK87" s="11"/>
      <c r="AL87" s="11"/>
      <c r="AM87" s="22"/>
    </row>
    <row r="88" spans="1:39" x14ac:dyDescent="0.2">
      <c r="B88" s="8" t="s">
        <v>19</v>
      </c>
      <c r="D88" s="23">
        <v>0.17777777777777778</v>
      </c>
      <c r="E88" s="10"/>
      <c r="F88" s="19"/>
      <c r="G88" s="11"/>
      <c r="H88" s="10"/>
      <c r="I88" s="20"/>
      <c r="J88" s="59">
        <f>D88</f>
        <v>0.17777777777777778</v>
      </c>
      <c r="K88" s="33">
        <f>J88*1000000000</f>
        <v>177777777.77777779</v>
      </c>
      <c r="L88" s="24">
        <v>8.1000000000000014</v>
      </c>
      <c r="M88" s="33">
        <f>L88*1000000</f>
        <v>8100000.0000000019</v>
      </c>
      <c r="N88" s="11">
        <f>N94*$B$13</f>
        <v>2.4021400000000002</v>
      </c>
      <c r="O88" s="11">
        <f>K88/N88</f>
        <v>74008083.532923877</v>
      </c>
      <c r="P88" s="25">
        <f>IF(O88&lt;M88,K88,M88*N88)</f>
        <v>19457334.000000007</v>
      </c>
      <c r="Q88" s="54">
        <f>P88/1000000000</f>
        <v>1.9457334000000007E-2</v>
      </c>
      <c r="R88" s="55">
        <f>J88-Q88</f>
        <v>0.15832044377777776</v>
      </c>
      <c r="S88" s="54">
        <f>R88</f>
        <v>0.15832044377777776</v>
      </c>
      <c r="T88" s="33">
        <f>S88*1000000000</f>
        <v>158320443.77777776</v>
      </c>
      <c r="U88" s="24">
        <v>2.6999999999999957</v>
      </c>
      <c r="V88" s="33">
        <f>U88*1000000</f>
        <v>2699999.9999999958</v>
      </c>
      <c r="W88" s="11">
        <f>W94*$B$13</f>
        <v>72.0642</v>
      </c>
      <c r="X88" s="11">
        <f>T88/W88</f>
        <v>2196936.1177641293</v>
      </c>
      <c r="Y88" s="25">
        <f>IF(X88&lt;V88,T88,V88*W88)</f>
        <v>158320443.77777776</v>
      </c>
      <c r="Z88" s="54">
        <f>Y88/1000000000</f>
        <v>0.15832044377777776</v>
      </c>
      <c r="AA88" s="54">
        <f>S88-Z88</f>
        <v>0</v>
      </c>
      <c r="AB88" s="60">
        <f>AA88</f>
        <v>0</v>
      </c>
      <c r="AC88" s="33">
        <f>AB88*1000000000</f>
        <v>0</v>
      </c>
      <c r="AD88" s="24">
        <v>12.700000000000003</v>
      </c>
      <c r="AE88" s="33">
        <f>AD88*1000000</f>
        <v>12700000.000000004</v>
      </c>
      <c r="AF88" s="11">
        <f>AF94*$B$13</f>
        <v>144.1284</v>
      </c>
      <c r="AG88" s="11">
        <f>AC88/AF88</f>
        <v>0</v>
      </c>
      <c r="AH88" s="25">
        <f>IF(AG88&lt;AE88,AC88,AE88*AF88)</f>
        <v>0</v>
      </c>
      <c r="AI88" s="54">
        <f>AH88/1000000000</f>
        <v>0</v>
      </c>
      <c r="AJ88" s="54">
        <f>AB88-AI88</f>
        <v>0</v>
      </c>
      <c r="AK88" s="21"/>
      <c r="AL88" s="11"/>
      <c r="AM88" s="22"/>
    </row>
    <row r="89" spans="1:39" x14ac:dyDescent="0.2">
      <c r="B89" s="8" t="s">
        <v>11</v>
      </c>
      <c r="C89" s="8" t="s">
        <v>12</v>
      </c>
      <c r="D89" s="23">
        <v>1.3555555555555556</v>
      </c>
      <c r="E89" s="10">
        <v>1</v>
      </c>
      <c r="F89" s="4">
        <f>D89*E89</f>
        <v>1.3555555555555556</v>
      </c>
      <c r="G89" s="26">
        <v>0.22330650730411686</v>
      </c>
      <c r="H89" s="10">
        <v>0.6</v>
      </c>
      <c r="I89" s="5">
        <f>G89*H89</f>
        <v>0.1339839043824701</v>
      </c>
      <c r="J89" s="59">
        <f>F89+I89</f>
        <v>1.4895394599380256</v>
      </c>
      <c r="K89" s="33">
        <f t="shared" ref="K89:K91" si="55">J89*1000000000</f>
        <v>1489539459.9380257</v>
      </c>
      <c r="L89" s="11"/>
      <c r="M89" s="12">
        <f>IF((M88-O88)&gt;0,M88-O88,0)</f>
        <v>0</v>
      </c>
      <c r="N89" s="11">
        <f>N95*$B$13</f>
        <v>2.4021400000000002</v>
      </c>
      <c r="O89" s="11">
        <f>K89/N89</f>
        <v>620088529.36882353</v>
      </c>
      <c r="P89" s="25">
        <f>IF(O89&lt;M89,K89,M89*N89)</f>
        <v>0</v>
      </c>
      <c r="Q89" s="54">
        <f t="shared" ref="Q89:Q91" si="56">P89/1000000000</f>
        <v>0</v>
      </c>
      <c r="R89" s="55">
        <f>J89-Q89</f>
        <v>1.4895394599380256</v>
      </c>
      <c r="S89" s="54">
        <f>0.5*R89</f>
        <v>0.74476972996901281</v>
      </c>
      <c r="T89" s="33">
        <f t="shared" ref="T89:T91" si="57">S89*1000000000</f>
        <v>744769729.96901286</v>
      </c>
      <c r="U89" s="11"/>
      <c r="V89" s="12">
        <f>IF((V88-X88)&gt;0,V88-X88,0)</f>
        <v>503063.88223586651</v>
      </c>
      <c r="W89" s="11">
        <f>W95*$B$13</f>
        <v>72.0642</v>
      </c>
      <c r="X89" s="11">
        <f>T89/W89</f>
        <v>10334808.822813725</v>
      </c>
      <c r="Y89" s="25">
        <f>IF(X89&lt;V89,T89,V89*W89)</f>
        <v>36252896.222221933</v>
      </c>
      <c r="Z89" s="54">
        <f t="shared" ref="Z89:Z91" si="58">Y89/1000000000</f>
        <v>3.6252896222221935E-2</v>
      </c>
      <c r="AA89" s="54">
        <f>S89-Z89</f>
        <v>0.70851683374679086</v>
      </c>
      <c r="AB89" s="60">
        <f>0.5*AA89</f>
        <v>0.35425841687339543</v>
      </c>
      <c r="AC89" s="33">
        <f t="shared" ref="AC89:AC91" si="59">AB89*1000000000</f>
        <v>354258416.87339544</v>
      </c>
      <c r="AD89" s="11"/>
      <c r="AE89" s="12">
        <f>IF((AE88-AG88)&gt;0,AE88-AG88,0)</f>
        <v>12700000.000000004</v>
      </c>
      <c r="AF89" s="11">
        <f>AF95*$B$13</f>
        <v>144.1284</v>
      </c>
      <c r="AG89" s="11">
        <f>AC89/AF89</f>
        <v>2457936.2351444648</v>
      </c>
      <c r="AH89" s="25">
        <f>IF(AG89&lt;AE89,AC89,AE89*AF89)</f>
        <v>354258416.87339544</v>
      </c>
      <c r="AI89" s="54">
        <f t="shared" ref="AI89" si="60">AH89/1000000000</f>
        <v>0.35425841687339543</v>
      </c>
      <c r="AJ89" s="54">
        <f>AB89-AI89</f>
        <v>0</v>
      </c>
      <c r="AK89" s="21"/>
      <c r="AL89" s="11"/>
      <c r="AM89" s="22"/>
    </row>
    <row r="90" spans="1:39" x14ac:dyDescent="0.2">
      <c r="B90" s="8" t="s">
        <v>13</v>
      </c>
      <c r="C90" s="8" t="s">
        <v>14</v>
      </c>
      <c r="D90" s="18"/>
      <c r="E90" s="10">
        <v>0</v>
      </c>
      <c r="F90" s="4">
        <f>D89*E90</f>
        <v>0</v>
      </c>
      <c r="G90" s="11"/>
      <c r="H90" s="10">
        <v>0.2</v>
      </c>
      <c r="I90" s="5">
        <f>G89*H90</f>
        <v>4.4661301460823373E-2</v>
      </c>
      <c r="J90" s="59">
        <f>F90+I90</f>
        <v>4.4661301460823373E-2</v>
      </c>
      <c r="K90" s="33">
        <f t="shared" si="55"/>
        <v>44661301.460823372</v>
      </c>
      <c r="L90" s="11"/>
      <c r="M90" s="12">
        <f>IF((M89-O89)&gt;0,M89-O89,0)</f>
        <v>0</v>
      </c>
      <c r="N90" s="11">
        <f>N96*$B$13</f>
        <v>0.24021400000000001</v>
      </c>
      <c r="O90" s="11">
        <f>K90/N90</f>
        <v>185922974.76759627</v>
      </c>
      <c r="P90" s="25">
        <f>IF(O90&lt;M90,K90,M90*N90)</f>
        <v>0</v>
      </c>
      <c r="Q90" s="54">
        <f t="shared" si="56"/>
        <v>0</v>
      </c>
      <c r="R90" s="55">
        <f t="shared" ref="R90:R91" si="61">J90-Q90</f>
        <v>4.4661301460823373E-2</v>
      </c>
      <c r="S90" s="54">
        <f>0.5*R89+0.5*R90</f>
        <v>0.76710038069942454</v>
      </c>
      <c r="T90" s="33">
        <f t="shared" si="57"/>
        <v>767100380.69942451</v>
      </c>
      <c r="U90" s="11"/>
      <c r="V90" s="12">
        <f>IF((V89-X89)&gt;0,V89-X89,0)</f>
        <v>0</v>
      </c>
      <c r="W90" s="11">
        <f>W96*$B$13</f>
        <v>7.2064199999999996</v>
      </c>
      <c r="X90" s="11">
        <f>T90/W90</f>
        <v>106446804.47426386</v>
      </c>
      <c r="Y90" s="25">
        <f>IF(X90&lt;V90,T90,V90*W90)</f>
        <v>0</v>
      </c>
      <c r="Z90" s="54">
        <f t="shared" si="58"/>
        <v>0</v>
      </c>
      <c r="AA90" s="54">
        <f t="shared" ref="AA90" si="62">S90-Z90</f>
        <v>0.76710038069942454</v>
      </c>
      <c r="AB90" s="60">
        <f>0.5*AA89+0.5*AA90</f>
        <v>0.7378086072231077</v>
      </c>
      <c r="AC90" s="33">
        <f t="shared" si="59"/>
        <v>737808607.2231077</v>
      </c>
      <c r="AD90" s="11"/>
      <c r="AE90" s="12">
        <f>IF((AE89-AG89)&gt;0,AE89-AG89,0)</f>
        <v>10242063.764855539</v>
      </c>
      <c r="AF90" s="11">
        <f>AF96*$B$13</f>
        <v>14.412839999999999</v>
      </c>
      <c r="AG90" s="11">
        <f>AC90/AF90</f>
        <v>51191063.470010608</v>
      </c>
      <c r="AH90" s="25">
        <f>IF(AG90&lt;AE90,AC90,AE90*AF90)</f>
        <v>147617226.31266052</v>
      </c>
      <c r="AI90" s="54">
        <f>AH90/1000000000</f>
        <v>0.14761722631266053</v>
      </c>
      <c r="AJ90" s="54">
        <f>AB90-AI90</f>
        <v>0.59019138091044721</v>
      </c>
      <c r="AK90" s="21"/>
      <c r="AL90" s="11"/>
      <c r="AM90" s="22"/>
    </row>
    <row r="91" spans="1:39" x14ac:dyDescent="0.2">
      <c r="B91" s="8" t="s">
        <v>15</v>
      </c>
      <c r="C91" s="8" t="s">
        <v>16</v>
      </c>
      <c r="D91" s="18"/>
      <c r="E91" s="10">
        <v>0</v>
      </c>
      <c r="F91" s="4">
        <f>D89*E91</f>
        <v>0</v>
      </c>
      <c r="G91" s="11"/>
      <c r="H91" s="10">
        <v>0.2</v>
      </c>
      <c r="I91" s="5">
        <f>G89*H91</f>
        <v>4.4661301460823373E-2</v>
      </c>
      <c r="J91" s="59">
        <f t="shared" ref="J91" si="63">F91+I91</f>
        <v>4.4661301460823373E-2</v>
      </c>
      <c r="K91" s="33">
        <f t="shared" si="55"/>
        <v>44661301.460823372</v>
      </c>
      <c r="L91" s="11"/>
      <c r="M91" s="12">
        <f>IF((M90-O90)&gt;0,M90-O90,0)</f>
        <v>0</v>
      </c>
      <c r="N91" s="11">
        <f>N97*$B$13</f>
        <v>6.0053500000000003E-2</v>
      </c>
      <c r="O91" s="11">
        <f>K91/N91</f>
        <v>743691899.0703851</v>
      </c>
      <c r="P91" s="25">
        <f>IF(O91&lt;M91,K91,M91*N91)</f>
        <v>0</v>
      </c>
      <c r="Q91" s="54">
        <f t="shared" si="56"/>
        <v>0</v>
      </c>
      <c r="R91" s="55">
        <f t="shared" si="61"/>
        <v>4.4661301460823373E-2</v>
      </c>
      <c r="S91" s="54">
        <f>0.5*R90+R91</f>
        <v>6.6991952191235063E-2</v>
      </c>
      <c r="T91" s="33">
        <f t="shared" si="57"/>
        <v>66991952.191235065</v>
      </c>
      <c r="U91" s="11"/>
      <c r="V91" s="12">
        <f>IF((V90-X90)&gt;0,V90-X90,0)</f>
        <v>0</v>
      </c>
      <c r="W91" s="11">
        <f>W97*$B$13</f>
        <v>1.8016049999999999</v>
      </c>
      <c r="X91" s="11">
        <f>T91/W91</f>
        <v>37184594.953519262</v>
      </c>
      <c r="Y91" s="25">
        <f>IF(X91&lt;V91,T91,V91*W91)</f>
        <v>0</v>
      </c>
      <c r="Z91" s="54">
        <f t="shared" si="58"/>
        <v>0</v>
      </c>
      <c r="AA91" s="54">
        <f>S91-Z91</f>
        <v>6.6991952191235063E-2</v>
      </c>
      <c r="AB91" s="60">
        <f>0.5*AA90+AA91</f>
        <v>0.45054214254094732</v>
      </c>
      <c r="AC91" s="33">
        <f t="shared" si="59"/>
        <v>450542142.54094732</v>
      </c>
      <c r="AD91" s="11"/>
      <c r="AE91" s="12">
        <f>IF((AE90-AG90)&gt;0,AE90-AG90,0)</f>
        <v>0</v>
      </c>
      <c r="AF91" s="11">
        <f>AF97*$B$13</f>
        <v>3.6032099999999998</v>
      </c>
      <c r="AG91" s="11">
        <f>AC91/AF91</f>
        <v>125039101.95102349</v>
      </c>
      <c r="AH91" s="25">
        <f>IF(AG91&lt;AE91,AC91,AE91*AF91)</f>
        <v>0</v>
      </c>
      <c r="AI91" s="54">
        <f t="shared" ref="AI91" si="64">AH91/1000000000</f>
        <v>0</v>
      </c>
      <c r="AJ91" s="54">
        <f>AB91-AI91</f>
        <v>0.45054214254094732</v>
      </c>
      <c r="AK91" s="21"/>
      <c r="AL91" s="11"/>
      <c r="AM91" s="22"/>
    </row>
    <row r="92" spans="1:39" x14ac:dyDescent="0.2">
      <c r="B92" s="8" t="s">
        <v>6</v>
      </c>
      <c r="D92" s="18"/>
      <c r="E92" s="10"/>
      <c r="F92" s="19"/>
      <c r="G92" s="11"/>
      <c r="H92" s="10"/>
      <c r="I92" s="20"/>
      <c r="J92" s="58">
        <f>SUM(J88:J91)</f>
        <v>1.7566398406374504</v>
      </c>
      <c r="K92" s="25"/>
      <c r="L92" s="11"/>
      <c r="M92" s="25"/>
      <c r="N92" s="11"/>
      <c r="O92" s="11"/>
      <c r="P92" s="11"/>
      <c r="Q92" s="56">
        <f>SUM(Q88:Q91)</f>
        <v>1.9457334000000007E-2</v>
      </c>
      <c r="R92" s="57">
        <f>SUM(R88:R91)</f>
        <v>1.7371825066374504</v>
      </c>
      <c r="S92" s="56">
        <f>SUM(S88:S91)</f>
        <v>1.73718250663745</v>
      </c>
      <c r="T92" s="25">
        <f>SUM(T88:T91)</f>
        <v>1737182506.6374502</v>
      </c>
      <c r="U92" s="11"/>
      <c r="V92" s="25"/>
      <c r="W92" s="11"/>
      <c r="X92" s="11"/>
      <c r="Y92" s="11"/>
      <c r="Z92" s="56">
        <f>SUM(Z88:Z91)</f>
        <v>0.19457333999999971</v>
      </c>
      <c r="AA92" s="56">
        <f>SUM(AA88:AA91)</f>
        <v>1.5426091666374504</v>
      </c>
      <c r="AB92" s="61">
        <f>SUM(AB88:AB91)</f>
        <v>1.5426091666374504</v>
      </c>
      <c r="AC92" s="25">
        <f>SUM(AC88:AC91)</f>
        <v>1542609166.6374507</v>
      </c>
      <c r="AD92" s="11"/>
      <c r="AE92" s="25"/>
      <c r="AF92" s="11"/>
      <c r="AG92" s="11"/>
      <c r="AH92" s="11"/>
      <c r="AI92" s="56">
        <f>SUM(AI88:AI91)</f>
        <v>0.50187564318605593</v>
      </c>
      <c r="AJ92" s="56">
        <f>SUM(AJ88:AJ91)</f>
        <v>1.0407335234513946</v>
      </c>
      <c r="AK92" s="21">
        <f>Q92+Z92+AI92</f>
        <v>0.71590631718605557</v>
      </c>
      <c r="AL92" s="11">
        <f>AJ92</f>
        <v>1.0407335234513946</v>
      </c>
      <c r="AM92" s="34">
        <f>AK92/(AK92+AL92)</f>
        <v>0.40754302653540364</v>
      </c>
    </row>
    <row r="93" spans="1:39" x14ac:dyDescent="0.2">
      <c r="D93" s="18" t="s">
        <v>17</v>
      </c>
      <c r="E93" s="10"/>
      <c r="F93" s="19" t="s">
        <v>17</v>
      </c>
      <c r="G93" s="11" t="s">
        <v>17</v>
      </c>
      <c r="H93" s="10"/>
      <c r="I93" s="20" t="s">
        <v>17</v>
      </c>
      <c r="J93" s="42"/>
      <c r="K93" s="25"/>
      <c r="L93" s="11"/>
      <c r="M93" s="25"/>
      <c r="N93" s="11" t="s">
        <v>33</v>
      </c>
      <c r="O93" s="11"/>
      <c r="P93" s="11"/>
      <c r="Q93" s="25"/>
      <c r="R93" s="46"/>
      <c r="S93" s="25"/>
      <c r="T93" s="25"/>
      <c r="U93" s="11"/>
      <c r="V93" s="25"/>
      <c r="W93" s="11" t="s">
        <v>33</v>
      </c>
      <c r="X93" s="11"/>
      <c r="Y93" s="11"/>
      <c r="Z93" s="25"/>
      <c r="AA93" s="25"/>
      <c r="AB93" s="48"/>
      <c r="AC93" s="25"/>
      <c r="AD93" s="11"/>
      <c r="AE93" s="25"/>
      <c r="AF93" s="11" t="s">
        <v>33</v>
      </c>
      <c r="AG93" s="11"/>
      <c r="AH93" s="11"/>
      <c r="AI93" s="25"/>
      <c r="AJ93" s="46"/>
      <c r="AK93" s="11"/>
      <c r="AL93" s="11"/>
      <c r="AM93" s="22"/>
    </row>
    <row r="94" spans="1:39" x14ac:dyDescent="0.2">
      <c r="B94" s="8" t="s">
        <v>19</v>
      </c>
      <c r="D94" s="18">
        <f>D88*1000000/$B$13</f>
        <v>14801.616706584777</v>
      </c>
      <c r="E94" s="10"/>
      <c r="F94" s="19"/>
      <c r="G94" s="11"/>
      <c r="H94" s="10"/>
      <c r="I94" s="20"/>
      <c r="J94" s="42"/>
      <c r="K94" s="25"/>
      <c r="L94" s="11"/>
      <c r="M94" s="25"/>
      <c r="N94" s="11">
        <f>B$7</f>
        <v>0.2</v>
      </c>
      <c r="O94" s="11"/>
      <c r="P94" s="11"/>
      <c r="Q94" s="25"/>
      <c r="R94" s="46"/>
      <c r="S94" s="25"/>
      <c r="T94" s="25"/>
      <c r="U94" s="11"/>
      <c r="V94" s="25"/>
      <c r="W94" s="11">
        <f>C$7</f>
        <v>6</v>
      </c>
      <c r="X94" s="11"/>
      <c r="Y94" s="11"/>
      <c r="Z94" s="25"/>
      <c r="AA94" s="25"/>
      <c r="AB94" s="48"/>
      <c r="AC94" s="25"/>
      <c r="AD94" s="11"/>
      <c r="AE94" s="25"/>
      <c r="AF94" s="11">
        <f>D$7</f>
        <v>12</v>
      </c>
      <c r="AG94" s="11"/>
      <c r="AH94" s="11"/>
      <c r="AI94" s="25"/>
      <c r="AJ94" s="46"/>
      <c r="AK94" s="11"/>
      <c r="AL94" s="11"/>
      <c r="AM94" s="22"/>
    </row>
    <row r="95" spans="1:39" x14ac:dyDescent="0.2">
      <c r="B95" s="8" t="s">
        <v>11</v>
      </c>
      <c r="C95" s="8" t="s">
        <v>12</v>
      </c>
      <c r="D95" s="18">
        <f>D89*1000000/$B$13</f>
        <v>112862.32738770894</v>
      </c>
      <c r="E95" s="10">
        <f>E89</f>
        <v>1</v>
      </c>
      <c r="F95" s="4">
        <f>D95*E95</f>
        <v>112862.32738770894</v>
      </c>
      <c r="G95" s="11">
        <f>G89*1000000/$B$13</f>
        <v>18592.297476759628</v>
      </c>
      <c r="H95" s="10">
        <f>H89</f>
        <v>0.6</v>
      </c>
      <c r="I95" s="5">
        <f>G95*H95</f>
        <v>11155.378486055777</v>
      </c>
      <c r="J95" s="42"/>
      <c r="K95" s="25"/>
      <c r="L95" s="11"/>
      <c r="M95" s="25"/>
      <c r="N95" s="11">
        <f>B$8</f>
        <v>0.2</v>
      </c>
      <c r="O95" s="11"/>
      <c r="P95" s="11"/>
      <c r="Q95" s="25"/>
      <c r="R95" s="46"/>
      <c r="S95" s="25"/>
      <c r="T95" s="25"/>
      <c r="U95" s="11"/>
      <c r="V95" s="25"/>
      <c r="W95" s="11">
        <f>C$8</f>
        <v>6</v>
      </c>
      <c r="X95" s="11"/>
      <c r="Y95" s="11"/>
      <c r="Z95" s="25"/>
      <c r="AA95" s="25"/>
      <c r="AB95" s="48"/>
      <c r="AC95" s="25"/>
      <c r="AD95" s="11"/>
      <c r="AE95" s="25"/>
      <c r="AF95" s="11">
        <f>D$8</f>
        <v>12</v>
      </c>
      <c r="AG95" s="11"/>
      <c r="AH95" s="11"/>
      <c r="AI95" s="25"/>
      <c r="AJ95" s="46"/>
      <c r="AK95" s="11"/>
      <c r="AL95" s="11"/>
      <c r="AM95" s="22"/>
    </row>
    <row r="96" spans="1:39" x14ac:dyDescent="0.2">
      <c r="B96" s="8" t="s">
        <v>13</v>
      </c>
      <c r="C96" s="8" t="s">
        <v>14</v>
      </c>
      <c r="D96" s="18"/>
      <c r="E96" s="10">
        <f>E90</f>
        <v>0</v>
      </c>
      <c r="F96" s="4">
        <f>D95*E96</f>
        <v>0</v>
      </c>
      <c r="G96" s="11">
        <f>G90*1000000/$B$13</f>
        <v>0</v>
      </c>
      <c r="H96" s="10">
        <f>H90</f>
        <v>0.2</v>
      </c>
      <c r="I96" s="5">
        <f>G95*H96</f>
        <v>3718.4594953519259</v>
      </c>
      <c r="J96" s="42"/>
      <c r="K96" s="25"/>
      <c r="L96" s="11"/>
      <c r="M96" s="25"/>
      <c r="N96" s="11">
        <f>B$9</f>
        <v>0.02</v>
      </c>
      <c r="O96" s="11"/>
      <c r="P96" s="11"/>
      <c r="Q96" s="25"/>
      <c r="R96" s="46"/>
      <c r="S96" s="25"/>
      <c r="T96" s="25"/>
      <c r="U96" s="11"/>
      <c r="V96" s="25"/>
      <c r="W96" s="11">
        <f>C$9</f>
        <v>0.6</v>
      </c>
      <c r="X96" s="11"/>
      <c r="Y96" s="11"/>
      <c r="Z96" s="25"/>
      <c r="AA96" s="25"/>
      <c r="AB96" s="48"/>
      <c r="AC96" s="25"/>
      <c r="AD96" s="11"/>
      <c r="AE96" s="25"/>
      <c r="AF96" s="11">
        <f>D$9</f>
        <v>1.2</v>
      </c>
      <c r="AG96" s="11"/>
      <c r="AH96" s="11"/>
      <c r="AI96" s="25"/>
      <c r="AJ96" s="46"/>
      <c r="AK96" s="11"/>
      <c r="AL96" s="11"/>
      <c r="AM96" s="22"/>
    </row>
    <row r="97" spans="1:39" ht="17" thickBot="1" x14ac:dyDescent="0.25">
      <c r="B97" s="8" t="s">
        <v>15</v>
      </c>
      <c r="C97" s="8" t="s">
        <v>16</v>
      </c>
      <c r="D97" s="27"/>
      <c r="E97" s="28">
        <f>E91</f>
        <v>0</v>
      </c>
      <c r="F97" s="7">
        <f>D95*E97</f>
        <v>0</v>
      </c>
      <c r="G97" s="29">
        <f>G91*1000000/$B$13</f>
        <v>0</v>
      </c>
      <c r="H97" s="28">
        <f t="shared" ref="H97" si="65">H91</f>
        <v>0.2</v>
      </c>
      <c r="I97" s="6">
        <f>G95*H97</f>
        <v>3718.4594953519259</v>
      </c>
      <c r="J97" s="43"/>
      <c r="K97" s="44"/>
      <c r="L97" s="29"/>
      <c r="M97" s="44"/>
      <c r="N97" s="29">
        <f>B$10</f>
        <v>5.0000000000000001E-3</v>
      </c>
      <c r="O97" s="29"/>
      <c r="P97" s="29"/>
      <c r="Q97" s="44"/>
      <c r="R97" s="47"/>
      <c r="S97" s="44"/>
      <c r="T97" s="44"/>
      <c r="U97" s="29"/>
      <c r="V97" s="44"/>
      <c r="W97" s="29">
        <f>C$10</f>
        <v>0.15</v>
      </c>
      <c r="X97" s="29"/>
      <c r="Y97" s="29"/>
      <c r="Z97" s="44"/>
      <c r="AA97" s="44"/>
      <c r="AB97" s="49"/>
      <c r="AC97" s="44"/>
      <c r="AD97" s="29"/>
      <c r="AE97" s="44"/>
      <c r="AF97" s="29">
        <f>D$10</f>
        <v>0.3</v>
      </c>
      <c r="AG97" s="29"/>
      <c r="AH97" s="29"/>
      <c r="AI97" s="44"/>
      <c r="AJ97" s="47"/>
      <c r="AK97" s="29"/>
      <c r="AL97" s="29"/>
      <c r="AM97" s="30"/>
    </row>
    <row r="98" spans="1:39" x14ac:dyDescent="0.2">
      <c r="A98" s="1" t="s">
        <v>53</v>
      </c>
      <c r="B98" s="8" t="s">
        <v>30</v>
      </c>
      <c r="C98" s="8" t="s">
        <v>31</v>
      </c>
      <c r="D98" s="13" t="s">
        <v>20</v>
      </c>
      <c r="E98" s="14" t="s">
        <v>4</v>
      </c>
      <c r="F98" s="15" t="s">
        <v>3</v>
      </c>
      <c r="G98" s="16" t="s">
        <v>3</v>
      </c>
      <c r="H98" s="14" t="s">
        <v>4</v>
      </c>
      <c r="I98" s="15" t="s">
        <v>3</v>
      </c>
      <c r="J98" s="40" t="s">
        <v>20</v>
      </c>
      <c r="K98" s="41" t="s">
        <v>20</v>
      </c>
      <c r="L98" s="16" t="s">
        <v>32</v>
      </c>
      <c r="M98" s="41" t="s">
        <v>35</v>
      </c>
      <c r="N98" s="16" t="s">
        <v>5</v>
      </c>
      <c r="O98" s="16" t="s">
        <v>34</v>
      </c>
      <c r="P98" s="16" t="s">
        <v>21</v>
      </c>
      <c r="Q98" s="41" t="s">
        <v>21</v>
      </c>
      <c r="R98" s="45" t="s">
        <v>22</v>
      </c>
      <c r="S98" s="41" t="s">
        <v>20</v>
      </c>
      <c r="T98" s="41" t="s">
        <v>20</v>
      </c>
      <c r="U98" s="16" t="s">
        <v>32</v>
      </c>
      <c r="V98" s="41" t="s">
        <v>35</v>
      </c>
      <c r="W98" s="16" t="s">
        <v>5</v>
      </c>
      <c r="X98" s="16" t="s">
        <v>34</v>
      </c>
      <c r="Y98" s="16" t="s">
        <v>21</v>
      </c>
      <c r="Z98" s="41" t="s">
        <v>21</v>
      </c>
      <c r="AA98" s="45" t="s">
        <v>22</v>
      </c>
      <c r="AB98" s="41" t="s">
        <v>20</v>
      </c>
      <c r="AC98" s="41" t="s">
        <v>20</v>
      </c>
      <c r="AD98" s="16" t="s">
        <v>32</v>
      </c>
      <c r="AE98" s="41" t="s">
        <v>35</v>
      </c>
      <c r="AF98" s="16" t="s">
        <v>5</v>
      </c>
      <c r="AG98" s="16" t="s">
        <v>34</v>
      </c>
      <c r="AH98" s="16" t="s">
        <v>21</v>
      </c>
      <c r="AI98" s="41" t="s">
        <v>21</v>
      </c>
      <c r="AJ98" s="45" t="s">
        <v>22</v>
      </c>
      <c r="AK98" s="16" t="s">
        <v>23</v>
      </c>
      <c r="AL98" s="16" t="s">
        <v>24</v>
      </c>
      <c r="AM98" s="17" t="s">
        <v>36</v>
      </c>
    </row>
    <row r="99" spans="1:39" x14ac:dyDescent="0.2">
      <c r="D99" s="18"/>
      <c r="E99" s="10"/>
      <c r="F99" s="19"/>
      <c r="G99" s="11"/>
      <c r="H99" s="10"/>
      <c r="I99" s="20"/>
      <c r="J99" s="42" t="s">
        <v>6</v>
      </c>
      <c r="K99" s="25" t="s">
        <v>6</v>
      </c>
      <c r="L99" s="11"/>
      <c r="M99" s="25"/>
      <c r="N99" s="11"/>
      <c r="O99" s="11"/>
      <c r="P99" s="11"/>
      <c r="Q99" s="25"/>
      <c r="R99" s="46"/>
      <c r="S99" s="25" t="s">
        <v>6</v>
      </c>
      <c r="T99" s="25" t="s">
        <v>6</v>
      </c>
      <c r="U99" s="11"/>
      <c r="V99" s="25"/>
      <c r="W99" s="11"/>
      <c r="X99" s="11"/>
      <c r="Y99" s="11"/>
      <c r="Z99" s="25"/>
      <c r="AA99" s="25"/>
      <c r="AB99" s="48" t="s">
        <v>6</v>
      </c>
      <c r="AC99" s="25" t="s">
        <v>6</v>
      </c>
      <c r="AD99" s="11"/>
      <c r="AE99" s="25"/>
      <c r="AF99" s="11"/>
      <c r="AG99" s="11"/>
      <c r="AH99" s="11"/>
      <c r="AI99" s="25"/>
      <c r="AJ99" s="46"/>
      <c r="AK99" s="11"/>
      <c r="AL99" s="11"/>
      <c r="AM99" s="22"/>
    </row>
    <row r="100" spans="1:39" x14ac:dyDescent="0.2">
      <c r="D100" s="18" t="s">
        <v>27</v>
      </c>
      <c r="E100" s="10"/>
      <c r="F100" s="19" t="s">
        <v>27</v>
      </c>
      <c r="G100" s="11" t="s">
        <v>27</v>
      </c>
      <c r="H100" s="10"/>
      <c r="I100" s="20" t="s">
        <v>27</v>
      </c>
      <c r="J100" s="42" t="s">
        <v>27</v>
      </c>
      <c r="K100" s="25" t="s">
        <v>9</v>
      </c>
      <c r="L100" s="11" t="s">
        <v>27</v>
      </c>
      <c r="M100" s="25" t="s">
        <v>7</v>
      </c>
      <c r="N100" s="11" t="s">
        <v>8</v>
      </c>
      <c r="O100" s="11" t="s">
        <v>7</v>
      </c>
      <c r="P100" s="11" t="s">
        <v>9</v>
      </c>
      <c r="Q100" s="25" t="s">
        <v>27</v>
      </c>
      <c r="R100" s="46" t="s">
        <v>27</v>
      </c>
      <c r="S100" s="25" t="s">
        <v>27</v>
      </c>
      <c r="T100" s="25" t="s">
        <v>9</v>
      </c>
      <c r="U100" s="11" t="s">
        <v>27</v>
      </c>
      <c r="V100" s="25" t="s">
        <v>7</v>
      </c>
      <c r="W100" s="11" t="s">
        <v>8</v>
      </c>
      <c r="X100" s="11" t="s">
        <v>7</v>
      </c>
      <c r="Y100" s="11" t="s">
        <v>9</v>
      </c>
      <c r="Z100" s="25" t="s">
        <v>27</v>
      </c>
      <c r="AA100" s="25" t="s">
        <v>27</v>
      </c>
      <c r="AB100" s="48" t="s">
        <v>27</v>
      </c>
      <c r="AC100" s="25" t="s">
        <v>9</v>
      </c>
      <c r="AD100" s="11" t="s">
        <v>27</v>
      </c>
      <c r="AE100" s="25" t="s">
        <v>7</v>
      </c>
      <c r="AF100" s="11" t="s">
        <v>8</v>
      </c>
      <c r="AG100" s="11" t="s">
        <v>7</v>
      </c>
      <c r="AH100" s="11" t="s">
        <v>9</v>
      </c>
      <c r="AI100" s="25" t="s">
        <v>27</v>
      </c>
      <c r="AJ100" s="46" t="s">
        <v>27</v>
      </c>
      <c r="AK100" s="11"/>
      <c r="AL100" s="11"/>
      <c r="AM100" s="22"/>
    </row>
    <row r="101" spans="1:39" x14ac:dyDescent="0.2">
      <c r="B101" s="8" t="s">
        <v>19</v>
      </c>
      <c r="D101" s="23">
        <v>0.24545454545454545</v>
      </c>
      <c r="E101" s="10"/>
      <c r="F101" s="19"/>
      <c r="G101" s="11"/>
      <c r="H101" s="10"/>
      <c r="I101" s="20"/>
      <c r="J101" s="59">
        <f>D101</f>
        <v>0.24545454545454545</v>
      </c>
      <c r="K101" s="33">
        <f>J101*1000000000</f>
        <v>245454545.45454544</v>
      </c>
      <c r="L101" s="24">
        <v>10.9</v>
      </c>
      <c r="M101" s="33">
        <f>L101*1000000</f>
        <v>10900000</v>
      </c>
      <c r="N101" s="11">
        <f>N107*$B$13</f>
        <v>2.4021400000000002</v>
      </c>
      <c r="O101" s="11">
        <f>K101/N101</f>
        <v>102181615.33238921</v>
      </c>
      <c r="P101" s="25">
        <f>IF(O101&lt;M101,K101,M101*N101)</f>
        <v>26183326</v>
      </c>
      <c r="Q101" s="54">
        <f>P101/1000000000</f>
        <v>2.6183326E-2</v>
      </c>
      <c r="R101" s="55">
        <f>J101-Q101</f>
        <v>0.21927121945454545</v>
      </c>
      <c r="S101" s="54">
        <f>R101</f>
        <v>0.21927121945454545</v>
      </c>
      <c r="T101" s="33">
        <f>S101*1000000000</f>
        <v>219271219.45454544</v>
      </c>
      <c r="U101" s="24">
        <v>11.8</v>
      </c>
      <c r="V101" s="33">
        <f>U101*1000000</f>
        <v>11800000</v>
      </c>
      <c r="W101" s="11">
        <f>W107*$B$13</f>
        <v>72.0642</v>
      </c>
      <c r="X101" s="11">
        <f>T101/W101</f>
        <v>3042720.5110796406</v>
      </c>
      <c r="Y101" s="25">
        <f>IF(X101&lt;V101,T101,V101*W101)</f>
        <v>219271219.45454544</v>
      </c>
      <c r="Z101" s="54">
        <f>Y101/1000000000</f>
        <v>0.21927121945454545</v>
      </c>
      <c r="AA101" s="54">
        <f>S101-Z101</f>
        <v>0</v>
      </c>
      <c r="AB101" s="60">
        <f>AA101</f>
        <v>0</v>
      </c>
      <c r="AC101" s="33">
        <f>AB101*1000000000</f>
        <v>0</v>
      </c>
      <c r="AD101" s="24">
        <v>0</v>
      </c>
      <c r="AE101" s="33">
        <f>AD101*1000000</f>
        <v>0</v>
      </c>
      <c r="AF101" s="11">
        <f>AF107*$B$13</f>
        <v>144.1284</v>
      </c>
      <c r="AG101" s="11">
        <f>AC101/AF101</f>
        <v>0</v>
      </c>
      <c r="AH101" s="25">
        <f>IF(AG101&lt;AE101,AC101,AE101*AF101)</f>
        <v>0</v>
      </c>
      <c r="AI101" s="54">
        <f>AH101/1000000000</f>
        <v>0</v>
      </c>
      <c r="AJ101" s="54">
        <f>AB101-AI101</f>
        <v>0</v>
      </c>
      <c r="AK101" s="21"/>
      <c r="AL101" s="11"/>
      <c r="AM101" s="22"/>
    </row>
    <row r="102" spans="1:39" x14ac:dyDescent="0.2">
      <c r="B102" s="8" t="s">
        <v>11</v>
      </c>
      <c r="C102" s="8" t="s">
        <v>12</v>
      </c>
      <c r="D102" s="23">
        <v>1.5727272727272728</v>
      </c>
      <c r="E102" s="10">
        <v>1</v>
      </c>
      <c r="F102" s="4">
        <f>D102*E102</f>
        <v>1.5727272727272728</v>
      </c>
      <c r="G102" s="26">
        <v>0.22159963099630994</v>
      </c>
      <c r="H102" s="10">
        <v>0.6</v>
      </c>
      <c r="I102" s="5">
        <f>G102*H102</f>
        <v>0.13295977859778596</v>
      </c>
      <c r="J102" s="59">
        <f>F102+I102</f>
        <v>1.7056870513250586</v>
      </c>
      <c r="K102" s="33">
        <f t="shared" ref="K102:K104" si="66">J102*1000000000</f>
        <v>1705687051.3250587</v>
      </c>
      <c r="L102" s="11"/>
      <c r="M102" s="12">
        <f>IF((M101-O101)&gt;0,M101-O101,0)</f>
        <v>0</v>
      </c>
      <c r="N102" s="11">
        <f>N108*$B$13</f>
        <v>2.4021400000000002</v>
      </c>
      <c r="O102" s="11">
        <f>K102/N102</f>
        <v>710069792.48714006</v>
      </c>
      <c r="P102" s="25">
        <f>IF(O102&lt;M102,K102,M102*N102)</f>
        <v>0</v>
      </c>
      <c r="Q102" s="54">
        <f t="shared" ref="Q102:Q104" si="67">P102/1000000000</f>
        <v>0</v>
      </c>
      <c r="R102" s="55">
        <f>J102-Q102</f>
        <v>1.7056870513250586</v>
      </c>
      <c r="S102" s="54">
        <f>0.5*R102</f>
        <v>0.8528435256625293</v>
      </c>
      <c r="T102" s="33">
        <f t="shared" ref="T102:T104" si="68">S102*1000000000</f>
        <v>852843525.66252935</v>
      </c>
      <c r="U102" s="11"/>
      <c r="V102" s="12">
        <f>IF((V101-X101)&gt;0,V101-X101,0)</f>
        <v>8757279.4889203589</v>
      </c>
      <c r="W102" s="11">
        <f>W108*$B$13</f>
        <v>72.0642</v>
      </c>
      <c r="X102" s="11">
        <f>T102/W102</f>
        <v>11834496.541452335</v>
      </c>
      <c r="Y102" s="25">
        <f>IF(X102&lt;V102,T102,V102*W102)</f>
        <v>631086340.5454545</v>
      </c>
      <c r="Z102" s="54">
        <f t="shared" ref="Z102:Z104" si="69">Y102/1000000000</f>
        <v>0.63108634054545454</v>
      </c>
      <c r="AA102" s="54">
        <f>S102-Z102</f>
        <v>0.22175718511707476</v>
      </c>
      <c r="AB102" s="60">
        <f>0.5*AA102</f>
        <v>0.11087859255853738</v>
      </c>
      <c r="AC102" s="33">
        <f t="shared" ref="AC102:AC104" si="70">AB102*1000000000</f>
        <v>110878592.55853738</v>
      </c>
      <c r="AD102" s="11"/>
      <c r="AE102" s="12">
        <f>IF((AE101-AG101)&gt;0,AE101-AG101,0)</f>
        <v>0</v>
      </c>
      <c r="AF102" s="11">
        <f>AF108*$B$13</f>
        <v>144.1284</v>
      </c>
      <c r="AG102" s="11">
        <f>AC102/AF102</f>
        <v>769304.26313299371</v>
      </c>
      <c r="AH102" s="25">
        <f>IF(AG102&lt;AE102,AC102,AE102*AF102)</f>
        <v>0</v>
      </c>
      <c r="AI102" s="54">
        <f t="shared" ref="AI102" si="71">AH102/1000000000</f>
        <v>0</v>
      </c>
      <c r="AJ102" s="54">
        <f>AB102-AI102</f>
        <v>0.11087859255853738</v>
      </c>
      <c r="AK102" s="21"/>
      <c r="AL102" s="11"/>
      <c r="AM102" s="22"/>
    </row>
    <row r="103" spans="1:39" x14ac:dyDescent="0.2">
      <c r="B103" s="8" t="s">
        <v>13</v>
      </c>
      <c r="C103" s="8" t="s">
        <v>14</v>
      </c>
      <c r="D103" s="18"/>
      <c r="E103" s="10">
        <v>0</v>
      </c>
      <c r="F103" s="4">
        <f>D102*E103</f>
        <v>0</v>
      </c>
      <c r="G103" s="11"/>
      <c r="H103" s="10">
        <v>0.2</v>
      </c>
      <c r="I103" s="5">
        <f>G102*H103</f>
        <v>4.4319926199261991E-2</v>
      </c>
      <c r="J103" s="59">
        <f>F103+I103</f>
        <v>4.4319926199261991E-2</v>
      </c>
      <c r="K103" s="33">
        <f t="shared" si="66"/>
        <v>44319926.199261993</v>
      </c>
      <c r="L103" s="11"/>
      <c r="M103" s="12">
        <f>IF((M102-O102)&gt;0,M102-O102,0)</f>
        <v>0</v>
      </c>
      <c r="N103" s="11">
        <f>N109*$B$13</f>
        <v>0.24021400000000001</v>
      </c>
      <c r="O103" s="11">
        <f>K103/N103</f>
        <v>184501845.01845017</v>
      </c>
      <c r="P103" s="25">
        <f>IF(O103&lt;M103,K103,M103*N103)</f>
        <v>0</v>
      </c>
      <c r="Q103" s="54">
        <f t="shared" si="67"/>
        <v>0</v>
      </c>
      <c r="R103" s="55">
        <f t="shared" ref="R103:R104" si="72">J103-Q103</f>
        <v>4.4319926199261991E-2</v>
      </c>
      <c r="S103" s="54">
        <f>0.5*R102+0.5*R103</f>
        <v>0.87500348876216028</v>
      </c>
      <c r="T103" s="33">
        <f t="shared" si="68"/>
        <v>875003488.7621603</v>
      </c>
      <c r="U103" s="11"/>
      <c r="V103" s="12">
        <f>IF((V102-X102)&gt;0,V102-X102,0)</f>
        <v>0</v>
      </c>
      <c r="W103" s="11">
        <f>W109*$B$13</f>
        <v>7.2064199999999996</v>
      </c>
      <c r="X103" s="11">
        <f>T103/W103</f>
        <v>121419996.16483085</v>
      </c>
      <c r="Y103" s="25">
        <f>IF(X103&lt;V103,T103,V103*W103)</f>
        <v>0</v>
      </c>
      <c r="Z103" s="54">
        <f t="shared" si="69"/>
        <v>0</v>
      </c>
      <c r="AA103" s="54">
        <f t="shared" ref="AA103" si="73">S103-Z103</f>
        <v>0.87500348876216028</v>
      </c>
      <c r="AB103" s="60">
        <f>0.5*AA102+0.5*AA103</f>
        <v>0.54838033693961752</v>
      </c>
      <c r="AC103" s="33">
        <f t="shared" si="70"/>
        <v>548380336.93961751</v>
      </c>
      <c r="AD103" s="11"/>
      <c r="AE103" s="12">
        <f>IF((AE102-AG102)&gt;0,AE102-AG102,0)</f>
        <v>0</v>
      </c>
      <c r="AF103" s="11">
        <f>AF109*$B$13</f>
        <v>14.412839999999999</v>
      </c>
      <c r="AG103" s="11">
        <f>AC103/AF103</f>
        <v>38048041.672537647</v>
      </c>
      <c r="AH103" s="25">
        <f>IF(AG103&lt;AE103,AC103,AE103*AF103)</f>
        <v>0</v>
      </c>
      <c r="AI103" s="54">
        <f>AH103/1000000000</f>
        <v>0</v>
      </c>
      <c r="AJ103" s="54">
        <f>AB103-AI103</f>
        <v>0.54838033693961752</v>
      </c>
      <c r="AK103" s="21"/>
      <c r="AL103" s="11"/>
      <c r="AM103" s="22"/>
    </row>
    <row r="104" spans="1:39" x14ac:dyDescent="0.2">
      <c r="B104" s="8" t="s">
        <v>15</v>
      </c>
      <c r="C104" s="8" t="s">
        <v>16</v>
      </c>
      <c r="D104" s="18"/>
      <c r="E104" s="10">
        <v>0</v>
      </c>
      <c r="F104" s="4">
        <f>D102*E104</f>
        <v>0</v>
      </c>
      <c r="G104" s="11"/>
      <c r="H104" s="10">
        <v>0.2</v>
      </c>
      <c r="I104" s="5">
        <f>G102*H104</f>
        <v>4.4319926199261991E-2</v>
      </c>
      <c r="J104" s="59">
        <f t="shared" ref="J104" si="74">F104+I104</f>
        <v>4.4319926199261991E-2</v>
      </c>
      <c r="K104" s="33">
        <f t="shared" si="66"/>
        <v>44319926.199261993</v>
      </c>
      <c r="L104" s="11"/>
      <c r="M104" s="12">
        <f>IF((M103-O103)&gt;0,M103-O103,0)</f>
        <v>0</v>
      </c>
      <c r="N104" s="11">
        <f>N110*$B$13</f>
        <v>6.0053500000000003E-2</v>
      </c>
      <c r="O104" s="11">
        <f>K104/N104</f>
        <v>738007380.07380068</v>
      </c>
      <c r="P104" s="25">
        <f>IF(O104&lt;M104,K104,M104*N104)</f>
        <v>0</v>
      </c>
      <c r="Q104" s="54">
        <f t="shared" si="67"/>
        <v>0</v>
      </c>
      <c r="R104" s="55">
        <f t="shared" si="72"/>
        <v>4.4319926199261991E-2</v>
      </c>
      <c r="S104" s="54">
        <f>0.5*R103+R104</f>
        <v>6.647988929889298E-2</v>
      </c>
      <c r="T104" s="33">
        <f t="shared" si="68"/>
        <v>66479889.298892982</v>
      </c>
      <c r="U104" s="11"/>
      <c r="V104" s="12">
        <f>IF((V103-X103)&gt;0,V103-X103,0)</f>
        <v>0</v>
      </c>
      <c r="W104" s="11">
        <f>W110*$B$13</f>
        <v>1.8016049999999999</v>
      </c>
      <c r="X104" s="11">
        <f>T104/W104</f>
        <v>36900369.003690034</v>
      </c>
      <c r="Y104" s="25">
        <f>IF(X104&lt;V104,T104,V104*W104)</f>
        <v>0</v>
      </c>
      <c r="Z104" s="54">
        <f t="shared" si="69"/>
        <v>0</v>
      </c>
      <c r="AA104" s="54">
        <f>S104-Z104</f>
        <v>6.647988929889298E-2</v>
      </c>
      <c r="AB104" s="60">
        <f>0.5*AA103+AA104</f>
        <v>0.50398163367997317</v>
      </c>
      <c r="AC104" s="33">
        <f t="shared" si="70"/>
        <v>503981633.67997319</v>
      </c>
      <c r="AD104" s="11"/>
      <c r="AE104" s="12">
        <f>IF((AE103-AG103)&gt;0,AE103-AG103,0)</f>
        <v>0</v>
      </c>
      <c r="AF104" s="11">
        <f>AF110*$B$13</f>
        <v>3.6032099999999998</v>
      </c>
      <c r="AG104" s="11">
        <f>AC104/AF104</f>
        <v>139870180.6666759</v>
      </c>
      <c r="AH104" s="25">
        <f>IF(AG104&lt;AE104,AC104,AE104*AF104)</f>
        <v>0</v>
      </c>
      <c r="AI104" s="54">
        <f t="shared" ref="AI104" si="75">AH104/1000000000</f>
        <v>0</v>
      </c>
      <c r="AJ104" s="54">
        <f>AB104-AI104</f>
        <v>0.50398163367997317</v>
      </c>
      <c r="AK104" s="21"/>
      <c r="AL104" s="11"/>
      <c r="AM104" s="22"/>
    </row>
    <row r="105" spans="1:39" x14ac:dyDescent="0.2">
      <c r="B105" s="8" t="s">
        <v>6</v>
      </c>
      <c r="D105" s="18"/>
      <c r="E105" s="10"/>
      <c r="F105" s="19"/>
      <c r="G105" s="11"/>
      <c r="H105" s="10"/>
      <c r="I105" s="20"/>
      <c r="J105" s="58">
        <f>SUM(J101:J104)</f>
        <v>2.0397814491781281</v>
      </c>
      <c r="K105" s="25"/>
      <c r="L105" s="11"/>
      <c r="M105" s="25"/>
      <c r="N105" s="11"/>
      <c r="O105" s="11"/>
      <c r="P105" s="11"/>
      <c r="Q105" s="56">
        <f>SUM(Q101:Q104)</f>
        <v>2.6183326E-2</v>
      </c>
      <c r="R105" s="57">
        <f>SUM(R101:R104)</f>
        <v>2.0135981231781281</v>
      </c>
      <c r="S105" s="56">
        <f>SUM(S101:S104)</f>
        <v>2.0135981231781281</v>
      </c>
      <c r="T105" s="25">
        <f>SUM(T101:T104)</f>
        <v>2013598123.178128</v>
      </c>
      <c r="U105" s="11"/>
      <c r="V105" s="25"/>
      <c r="W105" s="11"/>
      <c r="X105" s="11"/>
      <c r="Y105" s="11"/>
      <c r="Z105" s="56">
        <f>SUM(Z101:Z104)</f>
        <v>0.85035755999999996</v>
      </c>
      <c r="AA105" s="56">
        <f>SUM(AA101:AA104)</f>
        <v>1.163240563178128</v>
      </c>
      <c r="AB105" s="61">
        <f>SUM(AB101:AB104)</f>
        <v>1.1632405631781282</v>
      </c>
      <c r="AC105" s="25">
        <f>SUM(AC101:AC104)</f>
        <v>1163240563.178128</v>
      </c>
      <c r="AD105" s="11"/>
      <c r="AE105" s="25"/>
      <c r="AF105" s="11"/>
      <c r="AG105" s="11"/>
      <c r="AH105" s="11"/>
      <c r="AI105" s="56">
        <f>SUM(AI101:AI104)</f>
        <v>0</v>
      </c>
      <c r="AJ105" s="56">
        <f>SUM(AJ101:AJ104)</f>
        <v>1.1632405631781282</v>
      </c>
      <c r="AK105" s="21">
        <f>Q105+Z105+AI105</f>
        <v>0.87654088599999991</v>
      </c>
      <c r="AL105" s="11">
        <f>AJ105</f>
        <v>1.1632405631781282</v>
      </c>
      <c r="AM105" s="34">
        <f>AK105/(AK105+AL105)</f>
        <v>0.42972294230500879</v>
      </c>
    </row>
    <row r="106" spans="1:39" x14ac:dyDescent="0.2">
      <c r="D106" s="18" t="s">
        <v>17</v>
      </c>
      <c r="E106" s="10"/>
      <c r="F106" s="19" t="s">
        <v>17</v>
      </c>
      <c r="G106" s="11" t="s">
        <v>17</v>
      </c>
      <c r="H106" s="10"/>
      <c r="I106" s="20" t="s">
        <v>17</v>
      </c>
      <c r="J106" s="42"/>
      <c r="K106" s="25"/>
      <c r="L106" s="11"/>
      <c r="M106" s="25"/>
      <c r="N106" s="11" t="s">
        <v>33</v>
      </c>
      <c r="O106" s="11"/>
      <c r="P106" s="11"/>
      <c r="Q106" s="25"/>
      <c r="R106" s="46"/>
      <c r="S106" s="25"/>
      <c r="T106" s="25"/>
      <c r="U106" s="11"/>
      <c r="V106" s="25"/>
      <c r="W106" s="11" t="s">
        <v>33</v>
      </c>
      <c r="X106" s="11"/>
      <c r="Y106" s="11"/>
      <c r="Z106" s="25"/>
      <c r="AA106" s="25"/>
      <c r="AB106" s="48"/>
      <c r="AC106" s="25"/>
      <c r="AD106" s="11"/>
      <c r="AE106" s="25"/>
      <c r="AF106" s="11" t="s">
        <v>33</v>
      </c>
      <c r="AG106" s="11"/>
      <c r="AH106" s="11"/>
      <c r="AI106" s="25"/>
      <c r="AJ106" s="46"/>
      <c r="AK106" s="11"/>
      <c r="AL106" s="11"/>
      <c r="AM106" s="22"/>
    </row>
    <row r="107" spans="1:39" x14ac:dyDescent="0.2">
      <c r="B107" s="8" t="s">
        <v>19</v>
      </c>
      <c r="D107" s="18">
        <f>D101*1000000/$B$13</f>
        <v>20436.323066477846</v>
      </c>
      <c r="E107" s="10"/>
      <c r="F107" s="19"/>
      <c r="G107" s="11"/>
      <c r="H107" s="10"/>
      <c r="I107" s="20"/>
      <c r="J107" s="42"/>
      <c r="K107" s="25"/>
      <c r="L107" s="11"/>
      <c r="M107" s="25"/>
      <c r="N107" s="11">
        <f>B$7</f>
        <v>0.2</v>
      </c>
      <c r="O107" s="11"/>
      <c r="P107" s="11"/>
      <c r="Q107" s="25"/>
      <c r="R107" s="46"/>
      <c r="S107" s="25"/>
      <c r="T107" s="25"/>
      <c r="U107" s="11"/>
      <c r="V107" s="25"/>
      <c r="W107" s="11">
        <f>C$7</f>
        <v>6</v>
      </c>
      <c r="X107" s="11"/>
      <c r="Y107" s="11"/>
      <c r="Z107" s="25"/>
      <c r="AA107" s="25"/>
      <c r="AB107" s="48"/>
      <c r="AC107" s="25"/>
      <c r="AD107" s="11"/>
      <c r="AE107" s="25"/>
      <c r="AF107" s="11">
        <f>D$7</f>
        <v>12</v>
      </c>
      <c r="AG107" s="11"/>
      <c r="AH107" s="11"/>
      <c r="AI107" s="25"/>
      <c r="AJ107" s="46"/>
      <c r="AK107" s="11"/>
      <c r="AL107" s="11"/>
      <c r="AM107" s="22"/>
    </row>
    <row r="108" spans="1:39" x14ac:dyDescent="0.2">
      <c r="B108" s="8" t="s">
        <v>11</v>
      </c>
      <c r="C108" s="8" t="s">
        <v>12</v>
      </c>
      <c r="D108" s="18">
        <f>D102*1000000/$B$13</f>
        <v>130943.847796321</v>
      </c>
      <c r="E108" s="10">
        <f>E102</f>
        <v>1</v>
      </c>
      <c r="F108" s="4">
        <f>D108*E108</f>
        <v>130943.847796321</v>
      </c>
      <c r="G108" s="11">
        <f>G102*1000000/$B$13</f>
        <v>18450.184501845019</v>
      </c>
      <c r="H108" s="10">
        <f>H102</f>
        <v>0.6</v>
      </c>
      <c r="I108" s="5">
        <f>G108*H108</f>
        <v>11070.110701107011</v>
      </c>
      <c r="J108" s="42"/>
      <c r="K108" s="25"/>
      <c r="L108" s="11"/>
      <c r="M108" s="25"/>
      <c r="N108" s="11">
        <f>B$8</f>
        <v>0.2</v>
      </c>
      <c r="O108" s="11"/>
      <c r="P108" s="11"/>
      <c r="Q108" s="25"/>
      <c r="R108" s="46"/>
      <c r="S108" s="25"/>
      <c r="T108" s="25"/>
      <c r="U108" s="11"/>
      <c r="V108" s="25"/>
      <c r="W108" s="11">
        <f>C$8</f>
        <v>6</v>
      </c>
      <c r="X108" s="11"/>
      <c r="Y108" s="11"/>
      <c r="Z108" s="25"/>
      <c r="AA108" s="25"/>
      <c r="AB108" s="48"/>
      <c r="AC108" s="25"/>
      <c r="AD108" s="11"/>
      <c r="AE108" s="25"/>
      <c r="AF108" s="11">
        <f>D$8</f>
        <v>12</v>
      </c>
      <c r="AG108" s="11"/>
      <c r="AH108" s="11"/>
      <c r="AI108" s="25"/>
      <c r="AJ108" s="46"/>
      <c r="AK108" s="11"/>
      <c r="AL108" s="11"/>
      <c r="AM108" s="22"/>
    </row>
    <row r="109" spans="1:39" x14ac:dyDescent="0.2">
      <c r="B109" s="8" t="s">
        <v>13</v>
      </c>
      <c r="C109" s="8" t="s">
        <v>14</v>
      </c>
      <c r="D109" s="18"/>
      <c r="E109" s="10">
        <f>E103</f>
        <v>0</v>
      </c>
      <c r="F109" s="4">
        <f>D108*E109</f>
        <v>0</v>
      </c>
      <c r="G109" s="11">
        <f>G103*1000000/$B$13</f>
        <v>0</v>
      </c>
      <c r="H109" s="10">
        <f>H103</f>
        <v>0.2</v>
      </c>
      <c r="I109" s="5">
        <f>G108*H109</f>
        <v>3690.0369003690039</v>
      </c>
      <c r="J109" s="42"/>
      <c r="K109" s="25"/>
      <c r="L109" s="11"/>
      <c r="M109" s="25"/>
      <c r="N109" s="11">
        <f>B$9</f>
        <v>0.02</v>
      </c>
      <c r="O109" s="11"/>
      <c r="P109" s="11"/>
      <c r="Q109" s="25"/>
      <c r="R109" s="46"/>
      <c r="S109" s="25"/>
      <c r="T109" s="25"/>
      <c r="U109" s="11"/>
      <c r="V109" s="25"/>
      <c r="W109" s="11">
        <f>C$9</f>
        <v>0.6</v>
      </c>
      <c r="X109" s="11"/>
      <c r="Y109" s="11"/>
      <c r="Z109" s="25"/>
      <c r="AA109" s="25"/>
      <c r="AB109" s="48"/>
      <c r="AC109" s="25"/>
      <c r="AD109" s="11"/>
      <c r="AE109" s="25"/>
      <c r="AF109" s="11">
        <f>D$9</f>
        <v>1.2</v>
      </c>
      <c r="AG109" s="11"/>
      <c r="AH109" s="11"/>
      <c r="AI109" s="25"/>
      <c r="AJ109" s="46"/>
      <c r="AK109" s="11"/>
      <c r="AL109" s="11"/>
      <c r="AM109" s="22"/>
    </row>
    <row r="110" spans="1:39" ht="17" thickBot="1" x14ac:dyDescent="0.25">
      <c r="B110" s="8" t="s">
        <v>15</v>
      </c>
      <c r="C110" s="8" t="s">
        <v>16</v>
      </c>
      <c r="D110" s="27"/>
      <c r="E110" s="28">
        <f>E104</f>
        <v>0</v>
      </c>
      <c r="F110" s="7">
        <f>D108*E110</f>
        <v>0</v>
      </c>
      <c r="G110" s="29">
        <f>G104*1000000/$B$13</f>
        <v>0</v>
      </c>
      <c r="H110" s="28">
        <f t="shared" ref="H110" si="76">H104</f>
        <v>0.2</v>
      </c>
      <c r="I110" s="6">
        <f>G108*H110</f>
        <v>3690.0369003690039</v>
      </c>
      <c r="J110" s="43"/>
      <c r="K110" s="44"/>
      <c r="L110" s="29"/>
      <c r="M110" s="44"/>
      <c r="N110" s="29">
        <f>B$10</f>
        <v>5.0000000000000001E-3</v>
      </c>
      <c r="O110" s="29"/>
      <c r="P110" s="29"/>
      <c r="Q110" s="44"/>
      <c r="R110" s="47"/>
      <c r="S110" s="44"/>
      <c r="T110" s="44"/>
      <c r="U110" s="29"/>
      <c r="V110" s="44"/>
      <c r="W110" s="29">
        <f>C$10</f>
        <v>0.15</v>
      </c>
      <c r="X110" s="29"/>
      <c r="Y110" s="29"/>
      <c r="Z110" s="44"/>
      <c r="AA110" s="44"/>
      <c r="AB110" s="49"/>
      <c r="AC110" s="44"/>
      <c r="AD110" s="29"/>
      <c r="AE110" s="44"/>
      <c r="AF110" s="29">
        <f>D$10</f>
        <v>0.3</v>
      </c>
      <c r="AG110" s="29"/>
      <c r="AH110" s="29"/>
      <c r="AI110" s="44"/>
      <c r="AJ110" s="47"/>
      <c r="AK110" s="29"/>
      <c r="AL110" s="29"/>
      <c r="AM110" s="30"/>
    </row>
    <row r="111" spans="1:39" x14ac:dyDescent="0.2">
      <c r="A111" s="1" t="s">
        <v>54</v>
      </c>
      <c r="B111" s="8" t="s">
        <v>30</v>
      </c>
      <c r="C111" s="8" t="s">
        <v>31</v>
      </c>
      <c r="D111" s="13" t="s">
        <v>20</v>
      </c>
      <c r="E111" s="14" t="s">
        <v>4</v>
      </c>
      <c r="F111" s="15" t="s">
        <v>3</v>
      </c>
      <c r="G111" s="16" t="s">
        <v>3</v>
      </c>
      <c r="H111" s="14" t="s">
        <v>4</v>
      </c>
      <c r="I111" s="15" t="s">
        <v>3</v>
      </c>
      <c r="J111" s="40" t="s">
        <v>20</v>
      </c>
      <c r="K111" s="41" t="s">
        <v>20</v>
      </c>
      <c r="L111" s="16" t="s">
        <v>32</v>
      </c>
      <c r="M111" s="41" t="s">
        <v>35</v>
      </c>
      <c r="N111" s="16" t="s">
        <v>5</v>
      </c>
      <c r="O111" s="16" t="s">
        <v>34</v>
      </c>
      <c r="P111" s="16" t="s">
        <v>21</v>
      </c>
      <c r="Q111" s="41" t="s">
        <v>21</v>
      </c>
      <c r="R111" s="45" t="s">
        <v>22</v>
      </c>
      <c r="S111" s="41" t="s">
        <v>20</v>
      </c>
      <c r="T111" s="41" t="s">
        <v>20</v>
      </c>
      <c r="U111" s="16" t="s">
        <v>32</v>
      </c>
      <c r="V111" s="41" t="s">
        <v>35</v>
      </c>
      <c r="W111" s="16" t="s">
        <v>5</v>
      </c>
      <c r="X111" s="16" t="s">
        <v>34</v>
      </c>
      <c r="Y111" s="16" t="s">
        <v>21</v>
      </c>
      <c r="Z111" s="41" t="s">
        <v>21</v>
      </c>
      <c r="AA111" s="45" t="s">
        <v>22</v>
      </c>
      <c r="AB111" s="41" t="s">
        <v>20</v>
      </c>
      <c r="AC111" s="41" t="s">
        <v>20</v>
      </c>
      <c r="AD111" s="16" t="s">
        <v>32</v>
      </c>
      <c r="AE111" s="41" t="s">
        <v>35</v>
      </c>
      <c r="AF111" s="16" t="s">
        <v>5</v>
      </c>
      <c r="AG111" s="16" t="s">
        <v>34</v>
      </c>
      <c r="AH111" s="16" t="s">
        <v>21</v>
      </c>
      <c r="AI111" s="41" t="s">
        <v>21</v>
      </c>
      <c r="AJ111" s="45" t="s">
        <v>22</v>
      </c>
      <c r="AK111" s="16" t="s">
        <v>23</v>
      </c>
      <c r="AL111" s="16" t="s">
        <v>24</v>
      </c>
      <c r="AM111" s="17" t="s">
        <v>36</v>
      </c>
    </row>
    <row r="112" spans="1:39" x14ac:dyDescent="0.2">
      <c r="D112" s="18"/>
      <c r="E112" s="10"/>
      <c r="F112" s="19"/>
      <c r="G112" s="11"/>
      <c r="H112" s="10"/>
      <c r="I112" s="20"/>
      <c r="J112" s="42" t="s">
        <v>6</v>
      </c>
      <c r="K112" s="25" t="s">
        <v>6</v>
      </c>
      <c r="L112" s="11"/>
      <c r="M112" s="25"/>
      <c r="N112" s="11"/>
      <c r="O112" s="11"/>
      <c r="P112" s="11"/>
      <c r="Q112" s="25"/>
      <c r="R112" s="46"/>
      <c r="S112" s="25" t="s">
        <v>6</v>
      </c>
      <c r="T112" s="25" t="s">
        <v>6</v>
      </c>
      <c r="U112" s="11"/>
      <c r="V112" s="25"/>
      <c r="W112" s="11"/>
      <c r="X112" s="11"/>
      <c r="Y112" s="11"/>
      <c r="Z112" s="25"/>
      <c r="AA112" s="25"/>
      <c r="AB112" s="48" t="s">
        <v>6</v>
      </c>
      <c r="AC112" s="25" t="s">
        <v>6</v>
      </c>
      <c r="AD112" s="11"/>
      <c r="AE112" s="25"/>
      <c r="AF112" s="11"/>
      <c r="AG112" s="11"/>
      <c r="AH112" s="11"/>
      <c r="AI112" s="25"/>
      <c r="AJ112" s="46"/>
      <c r="AK112" s="11"/>
      <c r="AL112" s="11"/>
      <c r="AM112" s="22"/>
    </row>
    <row r="113" spans="1:39" x14ac:dyDescent="0.2">
      <c r="D113" s="18" t="s">
        <v>27</v>
      </c>
      <c r="E113" s="10"/>
      <c r="F113" s="19" t="s">
        <v>27</v>
      </c>
      <c r="G113" s="11" t="s">
        <v>27</v>
      </c>
      <c r="H113" s="10"/>
      <c r="I113" s="20" t="s">
        <v>27</v>
      </c>
      <c r="J113" s="42" t="s">
        <v>27</v>
      </c>
      <c r="K113" s="25" t="s">
        <v>9</v>
      </c>
      <c r="L113" s="11" t="s">
        <v>27</v>
      </c>
      <c r="M113" s="25" t="s">
        <v>7</v>
      </c>
      <c r="N113" s="11" t="s">
        <v>8</v>
      </c>
      <c r="O113" s="11" t="s">
        <v>7</v>
      </c>
      <c r="P113" s="11" t="s">
        <v>9</v>
      </c>
      <c r="Q113" s="25" t="s">
        <v>27</v>
      </c>
      <c r="R113" s="46" t="s">
        <v>27</v>
      </c>
      <c r="S113" s="25" t="s">
        <v>27</v>
      </c>
      <c r="T113" s="25" t="s">
        <v>9</v>
      </c>
      <c r="U113" s="11" t="s">
        <v>27</v>
      </c>
      <c r="V113" s="25" t="s">
        <v>7</v>
      </c>
      <c r="W113" s="11" t="s">
        <v>8</v>
      </c>
      <c r="X113" s="11" t="s">
        <v>7</v>
      </c>
      <c r="Y113" s="11" t="s">
        <v>9</v>
      </c>
      <c r="Z113" s="25" t="s">
        <v>27</v>
      </c>
      <c r="AA113" s="25" t="s">
        <v>27</v>
      </c>
      <c r="AB113" s="48" t="s">
        <v>27</v>
      </c>
      <c r="AC113" s="25" t="s">
        <v>9</v>
      </c>
      <c r="AD113" s="11" t="s">
        <v>27</v>
      </c>
      <c r="AE113" s="25" t="s">
        <v>7</v>
      </c>
      <c r="AF113" s="11" t="s">
        <v>8</v>
      </c>
      <c r="AG113" s="11" t="s">
        <v>7</v>
      </c>
      <c r="AH113" s="11" t="s">
        <v>9</v>
      </c>
      <c r="AI113" s="25" t="s">
        <v>27</v>
      </c>
      <c r="AJ113" s="46" t="s">
        <v>27</v>
      </c>
      <c r="AK113" s="11"/>
      <c r="AL113" s="11"/>
      <c r="AM113" s="22"/>
    </row>
    <row r="114" spans="1:39" x14ac:dyDescent="0.2">
      <c r="B114" s="8" t="s">
        <v>19</v>
      </c>
      <c r="D114" s="23">
        <v>0.24090909090909091</v>
      </c>
      <c r="E114" s="10"/>
      <c r="F114" s="19"/>
      <c r="G114" s="11"/>
      <c r="H114" s="10"/>
      <c r="I114" s="20"/>
      <c r="J114" s="59">
        <f>D114</f>
        <v>0.24090909090909091</v>
      </c>
      <c r="K114" s="33">
        <f>J114*1000000000</f>
        <v>240909090.90909091</v>
      </c>
      <c r="L114" s="24">
        <v>12.42</v>
      </c>
      <c r="M114" s="33">
        <f>L114*1000000</f>
        <v>12420000</v>
      </c>
      <c r="N114" s="11">
        <f>N120*$B$13</f>
        <v>2.4021400000000002</v>
      </c>
      <c r="O114" s="11">
        <f>K114/N114</f>
        <v>100289363.19660424</v>
      </c>
      <c r="P114" s="25">
        <f>IF(O114&lt;M114,K114,M114*N114)</f>
        <v>29834578.800000001</v>
      </c>
      <c r="Q114" s="54">
        <f>P114/1000000000</f>
        <v>2.9834578800000001E-2</v>
      </c>
      <c r="R114" s="55">
        <f>J114-Q114</f>
        <v>0.21107451210909089</v>
      </c>
      <c r="S114" s="54">
        <f>R114</f>
        <v>0.21107451210909089</v>
      </c>
      <c r="T114" s="33">
        <f>S114*1000000000</f>
        <v>211074512.10909089</v>
      </c>
      <c r="U114" s="24">
        <v>11.357777777777777</v>
      </c>
      <c r="V114" s="33">
        <f>U114*1000000</f>
        <v>11357777.777777776</v>
      </c>
      <c r="W114" s="11">
        <f>W120*$B$13</f>
        <v>72.0642</v>
      </c>
      <c r="X114" s="11">
        <f>T114/W114</f>
        <v>2928978.773220141</v>
      </c>
      <c r="Y114" s="25">
        <f>IF(X114&lt;V114,T114,V114*W114)</f>
        <v>211074512.10909089</v>
      </c>
      <c r="Z114" s="54">
        <f>Y114/1000000000</f>
        <v>0.21107451210909089</v>
      </c>
      <c r="AA114" s="54">
        <f>S114-Z114</f>
        <v>0</v>
      </c>
      <c r="AB114" s="60">
        <f>AA114</f>
        <v>0</v>
      </c>
      <c r="AC114" s="33">
        <f>AB114*1000000000</f>
        <v>0</v>
      </c>
      <c r="AD114" s="24">
        <v>2.7666666666666666</v>
      </c>
      <c r="AE114" s="33">
        <f>AD114*1000000</f>
        <v>2766666.6666666665</v>
      </c>
      <c r="AF114" s="11">
        <f>AF120*$B$13</f>
        <v>144.1284</v>
      </c>
      <c r="AG114" s="11">
        <f>AC114/AF114</f>
        <v>0</v>
      </c>
      <c r="AH114" s="25">
        <f>IF(AG114&lt;AE114,AC114,AE114*AF114)</f>
        <v>0</v>
      </c>
      <c r="AI114" s="54">
        <f>AH114/1000000000</f>
        <v>0</v>
      </c>
      <c r="AJ114" s="54">
        <f>AB114-AI114</f>
        <v>0</v>
      </c>
      <c r="AK114" s="21"/>
      <c r="AL114" s="11"/>
      <c r="AM114" s="22"/>
    </row>
    <row r="115" spans="1:39" x14ac:dyDescent="0.2">
      <c r="B115" s="8" t="s">
        <v>11</v>
      </c>
      <c r="C115" s="8" t="s">
        <v>12</v>
      </c>
      <c r="D115" s="23">
        <v>1.2</v>
      </c>
      <c r="E115" s="10">
        <v>1</v>
      </c>
      <c r="F115" s="4">
        <f>D115*E115</f>
        <v>1.2</v>
      </c>
      <c r="G115" s="26">
        <v>0.27040975609756096</v>
      </c>
      <c r="H115" s="10">
        <v>0.6</v>
      </c>
      <c r="I115" s="5">
        <f>G115*H115</f>
        <v>0.16224585365853658</v>
      </c>
      <c r="J115" s="59">
        <f>F115+I115</f>
        <v>1.3622458536585365</v>
      </c>
      <c r="K115" s="33">
        <f t="shared" ref="K115:K117" si="77">J115*1000000000</f>
        <v>1362245853.6585364</v>
      </c>
      <c r="L115" s="11"/>
      <c r="M115" s="12">
        <f>IF((M114-O114)&gt;0,M114-O114,0)</f>
        <v>0</v>
      </c>
      <c r="N115" s="11">
        <f>N121*$B$13</f>
        <v>2.4021400000000002</v>
      </c>
      <c r="O115" s="11">
        <f>K115/N115</f>
        <v>567096777.7309134</v>
      </c>
      <c r="P115" s="25">
        <f>IF(O115&lt;M115,K115,M115*N115)</f>
        <v>0</v>
      </c>
      <c r="Q115" s="54">
        <f t="shared" ref="Q115:Q117" si="78">P115/1000000000</f>
        <v>0</v>
      </c>
      <c r="R115" s="55">
        <f>J115-Q115</f>
        <v>1.3622458536585365</v>
      </c>
      <c r="S115" s="54">
        <f>0.5*R115</f>
        <v>0.68112292682926823</v>
      </c>
      <c r="T115" s="33">
        <f t="shared" ref="T115:T117" si="79">S115*1000000000</f>
        <v>681122926.82926822</v>
      </c>
      <c r="U115" s="11"/>
      <c r="V115" s="12">
        <f>IF((V114-X114)&gt;0,V114-X114,0)</f>
        <v>8428799.0045576356</v>
      </c>
      <c r="W115" s="11">
        <f>W121*$B$13</f>
        <v>72.0642</v>
      </c>
      <c r="X115" s="11">
        <f>T115/W115</f>
        <v>9451612.9621818904</v>
      </c>
      <c r="Y115" s="25">
        <f>IF(X115&lt;V115,T115,V115*W115)</f>
        <v>607414657.22424233</v>
      </c>
      <c r="Z115" s="54">
        <f t="shared" ref="Z115:Z117" si="80">Y115/1000000000</f>
        <v>0.60741465722424237</v>
      </c>
      <c r="AA115" s="54">
        <f>S115-Z115</f>
        <v>7.3708269605025856E-2</v>
      </c>
      <c r="AB115" s="60">
        <f>0.5*AA115</f>
        <v>3.6854134802512928E-2</v>
      </c>
      <c r="AC115" s="33">
        <f t="shared" ref="AC115:AC117" si="81">AB115*1000000000</f>
        <v>36854134.802512929</v>
      </c>
      <c r="AD115" s="11"/>
      <c r="AE115" s="12">
        <f>IF((AE114-AG114)&gt;0,AE114-AG114,0)</f>
        <v>2766666.6666666665</v>
      </c>
      <c r="AF115" s="11">
        <f>AF121*$B$13</f>
        <v>144.1284</v>
      </c>
      <c r="AG115" s="11">
        <f>AC115/AF115</f>
        <v>255703.48940606383</v>
      </c>
      <c r="AH115" s="25">
        <f>IF(AG115&lt;AE115,AC115,AE115*AF115)</f>
        <v>36854134.802512929</v>
      </c>
      <c r="AI115" s="54">
        <f t="shared" ref="AI115" si="82">AH115/1000000000</f>
        <v>3.6854134802512928E-2</v>
      </c>
      <c r="AJ115" s="54">
        <f>AB115-AI115</f>
        <v>0</v>
      </c>
      <c r="AK115" s="21"/>
      <c r="AL115" s="11"/>
      <c r="AM115" s="22"/>
    </row>
    <row r="116" spans="1:39" x14ac:dyDescent="0.2">
      <c r="B116" s="8" t="s">
        <v>13</v>
      </c>
      <c r="C116" s="8" t="s">
        <v>14</v>
      </c>
      <c r="D116" s="18"/>
      <c r="E116" s="10">
        <v>0</v>
      </c>
      <c r="F116" s="4">
        <f>D115*E116</f>
        <v>0</v>
      </c>
      <c r="G116" s="11"/>
      <c r="H116" s="10">
        <v>0.2</v>
      </c>
      <c r="I116" s="5">
        <f>G115*H116</f>
        <v>5.4081951219512196E-2</v>
      </c>
      <c r="J116" s="59">
        <f>F116+I116</f>
        <v>5.4081951219512196E-2</v>
      </c>
      <c r="K116" s="33">
        <f t="shared" si="77"/>
        <v>54081951.219512194</v>
      </c>
      <c r="L116" s="11"/>
      <c r="M116" s="12">
        <f>IF((M115-O115)&gt;0,M115-O115,0)</f>
        <v>0</v>
      </c>
      <c r="N116" s="11">
        <f>N122*$B$13</f>
        <v>0.24021400000000001</v>
      </c>
      <c r="O116" s="11">
        <f>K116/N116</f>
        <v>225140712.94559097</v>
      </c>
      <c r="P116" s="25">
        <f>IF(O116&lt;M116,K116,M116*N116)</f>
        <v>0</v>
      </c>
      <c r="Q116" s="54">
        <f t="shared" si="78"/>
        <v>0</v>
      </c>
      <c r="R116" s="55">
        <f t="shared" ref="R116:R117" si="83">J116-Q116</f>
        <v>5.4081951219512196E-2</v>
      </c>
      <c r="S116" s="54">
        <f>0.5*R115+0.5*R116</f>
        <v>0.70816390243902427</v>
      </c>
      <c r="T116" s="33">
        <f t="shared" si="79"/>
        <v>708163902.43902433</v>
      </c>
      <c r="U116" s="11"/>
      <c r="V116" s="12">
        <f>IF((V115-X115)&gt;0,V115-X115,0)</f>
        <v>0</v>
      </c>
      <c r="W116" s="11">
        <f>W122*$B$13</f>
        <v>7.2064199999999996</v>
      </c>
      <c r="X116" s="11">
        <f>T116/W116</f>
        <v>98268474.837578759</v>
      </c>
      <c r="Y116" s="25">
        <f>IF(X116&lt;V116,T116,V116*W116)</f>
        <v>0</v>
      </c>
      <c r="Z116" s="54">
        <f t="shared" si="80"/>
        <v>0</v>
      </c>
      <c r="AA116" s="54">
        <f t="shared" ref="AA116" si="84">S116-Z116</f>
        <v>0.70816390243902427</v>
      </c>
      <c r="AB116" s="60">
        <f>0.5*AA115+0.5*AA116</f>
        <v>0.39093608602202506</v>
      </c>
      <c r="AC116" s="33">
        <f t="shared" si="81"/>
        <v>390936086.02202505</v>
      </c>
      <c r="AD116" s="11"/>
      <c r="AE116" s="12">
        <f>IF((AE115-AG115)&gt;0,AE115-AG115,0)</f>
        <v>2510963.1772606028</v>
      </c>
      <c r="AF116" s="11">
        <f>AF122*$B$13</f>
        <v>14.412839999999999</v>
      </c>
      <c r="AG116" s="11">
        <f>AC116/AF116</f>
        <v>27124153.603455327</v>
      </c>
      <c r="AH116" s="25">
        <f>IF(AG116&lt;AE116,AC116,AE116*AF116)</f>
        <v>36190110.519748703</v>
      </c>
      <c r="AI116" s="54">
        <f>AH116/1000000000</f>
        <v>3.61901105197487E-2</v>
      </c>
      <c r="AJ116" s="54">
        <f>AB116-AI116</f>
        <v>0.35474597550227638</v>
      </c>
      <c r="AK116" s="21"/>
      <c r="AL116" s="11"/>
      <c r="AM116" s="22"/>
    </row>
    <row r="117" spans="1:39" x14ac:dyDescent="0.2">
      <c r="B117" s="8" t="s">
        <v>15</v>
      </c>
      <c r="C117" s="8" t="s">
        <v>16</v>
      </c>
      <c r="D117" s="18"/>
      <c r="E117" s="10">
        <v>0</v>
      </c>
      <c r="F117" s="4">
        <f>D115*E117</f>
        <v>0</v>
      </c>
      <c r="G117" s="11"/>
      <c r="H117" s="10">
        <v>0.2</v>
      </c>
      <c r="I117" s="5">
        <f>G115*H117</f>
        <v>5.4081951219512196E-2</v>
      </c>
      <c r="J117" s="59">
        <f t="shared" ref="J117" si="85">F117+I117</f>
        <v>5.4081951219512196E-2</v>
      </c>
      <c r="K117" s="33">
        <f t="shared" si="77"/>
        <v>54081951.219512194</v>
      </c>
      <c r="L117" s="11"/>
      <c r="M117" s="12">
        <f>IF((M116-O116)&gt;0,M116-O116,0)</f>
        <v>0</v>
      </c>
      <c r="N117" s="11">
        <f>N123*$B$13</f>
        <v>6.0053500000000003E-2</v>
      </c>
      <c r="O117" s="11">
        <f>K117/N117</f>
        <v>900562851.78236389</v>
      </c>
      <c r="P117" s="25">
        <f>IF(O117&lt;M117,K117,M117*N117)</f>
        <v>0</v>
      </c>
      <c r="Q117" s="54">
        <f t="shared" si="78"/>
        <v>0</v>
      </c>
      <c r="R117" s="55">
        <f t="shared" si="83"/>
        <v>5.4081951219512196E-2</v>
      </c>
      <c r="S117" s="54">
        <f>0.5*R116+R117</f>
        <v>8.1122926829268291E-2</v>
      </c>
      <c r="T117" s="33">
        <f t="shared" si="79"/>
        <v>81122926.829268292</v>
      </c>
      <c r="U117" s="11"/>
      <c r="V117" s="12">
        <f>IF((V116-X116)&gt;0,V116-X116,0)</f>
        <v>0</v>
      </c>
      <c r="W117" s="11">
        <f>W123*$B$13</f>
        <v>1.8016049999999999</v>
      </c>
      <c r="X117" s="11">
        <f>T117/W117</f>
        <v>45028142.589118198</v>
      </c>
      <c r="Y117" s="25">
        <f>IF(X117&lt;V117,T117,V117*W117)</f>
        <v>0</v>
      </c>
      <c r="Z117" s="54">
        <f t="shared" si="80"/>
        <v>0</v>
      </c>
      <c r="AA117" s="54">
        <f>S117-Z117</f>
        <v>8.1122926829268291E-2</v>
      </c>
      <c r="AB117" s="60">
        <f>0.5*AA116+AA117</f>
        <v>0.43520487804878044</v>
      </c>
      <c r="AC117" s="33">
        <f t="shared" si="81"/>
        <v>435204878.04878044</v>
      </c>
      <c r="AD117" s="11"/>
      <c r="AE117" s="12">
        <f>IF((AE116-AG116)&gt;0,AE116-AG116,0)</f>
        <v>0</v>
      </c>
      <c r="AF117" s="11">
        <f>AF123*$B$13</f>
        <v>3.6032099999999998</v>
      </c>
      <c r="AG117" s="11">
        <f>AC117/AF117</f>
        <v>120782546.13213786</v>
      </c>
      <c r="AH117" s="25">
        <f>IF(AG117&lt;AE117,AC117,AE117*AF117)</f>
        <v>0</v>
      </c>
      <c r="AI117" s="54">
        <f t="shared" ref="AI117" si="86">AH117/1000000000</f>
        <v>0</v>
      </c>
      <c r="AJ117" s="54">
        <f>AB117-AI117</f>
        <v>0.43520487804878044</v>
      </c>
      <c r="AK117" s="21"/>
      <c r="AL117" s="11"/>
      <c r="AM117" s="22"/>
    </row>
    <row r="118" spans="1:39" x14ac:dyDescent="0.2">
      <c r="B118" s="8" t="s">
        <v>6</v>
      </c>
      <c r="D118" s="18"/>
      <c r="E118" s="10"/>
      <c r="F118" s="19"/>
      <c r="G118" s="11"/>
      <c r="H118" s="10"/>
      <c r="I118" s="20"/>
      <c r="J118" s="58">
        <f>SUM(J114:J117)</f>
        <v>1.7113188470066516</v>
      </c>
      <c r="K118" s="25"/>
      <c r="L118" s="11"/>
      <c r="M118" s="25"/>
      <c r="N118" s="11"/>
      <c r="O118" s="11"/>
      <c r="P118" s="11"/>
      <c r="Q118" s="56">
        <f>SUM(Q114:Q117)</f>
        <v>2.9834578800000001E-2</v>
      </c>
      <c r="R118" s="57">
        <f>SUM(R114:R117)</f>
        <v>1.6814842682066515</v>
      </c>
      <c r="S118" s="56">
        <f>SUM(S114:S117)</f>
        <v>1.6814842682066518</v>
      </c>
      <c r="T118" s="25">
        <f>SUM(T114:T117)</f>
        <v>1681484268.2066517</v>
      </c>
      <c r="U118" s="11"/>
      <c r="V118" s="25"/>
      <c r="W118" s="11"/>
      <c r="X118" s="11"/>
      <c r="Y118" s="11"/>
      <c r="Z118" s="56">
        <f>SUM(Z114:Z117)</f>
        <v>0.81848916933333327</v>
      </c>
      <c r="AA118" s="56">
        <f>SUM(AA114:AA117)</f>
        <v>0.86299509887331838</v>
      </c>
      <c r="AB118" s="61">
        <f>SUM(AB114:AB117)</f>
        <v>0.86299509887331838</v>
      </c>
      <c r="AC118" s="25">
        <f>SUM(AC114:AC117)</f>
        <v>862995098.87331843</v>
      </c>
      <c r="AD118" s="11"/>
      <c r="AE118" s="25"/>
      <c r="AF118" s="11"/>
      <c r="AG118" s="11"/>
      <c r="AH118" s="11"/>
      <c r="AI118" s="56">
        <f>SUM(AI114:AI117)</f>
        <v>7.3044245322261628E-2</v>
      </c>
      <c r="AJ118" s="56">
        <f>SUM(AJ114:AJ117)</f>
        <v>0.78995085355105688</v>
      </c>
      <c r="AK118" s="21">
        <f>Q118+Z118+AI118</f>
        <v>0.92136799345559484</v>
      </c>
      <c r="AL118" s="11">
        <f>AJ118</f>
        <v>0.78995085355105688</v>
      </c>
      <c r="AM118" s="34">
        <f>AK118/(AK118+AL118)</f>
        <v>0.53839645082341192</v>
      </c>
    </row>
    <row r="119" spans="1:39" x14ac:dyDescent="0.2">
      <c r="D119" s="18" t="s">
        <v>17</v>
      </c>
      <c r="E119" s="10"/>
      <c r="F119" s="19" t="s">
        <v>17</v>
      </c>
      <c r="G119" s="11" t="s">
        <v>17</v>
      </c>
      <c r="H119" s="10"/>
      <c r="I119" s="20" t="s">
        <v>17</v>
      </c>
      <c r="J119" s="42"/>
      <c r="K119" s="25"/>
      <c r="L119" s="11"/>
      <c r="M119" s="25"/>
      <c r="N119" s="11" t="s">
        <v>33</v>
      </c>
      <c r="O119" s="11"/>
      <c r="P119" s="11"/>
      <c r="Q119" s="25"/>
      <c r="R119" s="46"/>
      <c r="S119" s="25"/>
      <c r="T119" s="25"/>
      <c r="U119" s="11"/>
      <c r="V119" s="25"/>
      <c r="W119" s="11" t="s">
        <v>33</v>
      </c>
      <c r="X119" s="11"/>
      <c r="Y119" s="11"/>
      <c r="Z119" s="25"/>
      <c r="AA119" s="25"/>
      <c r="AB119" s="48"/>
      <c r="AC119" s="25"/>
      <c r="AD119" s="11"/>
      <c r="AE119" s="25"/>
      <c r="AF119" s="11" t="s">
        <v>33</v>
      </c>
      <c r="AG119" s="11"/>
      <c r="AH119" s="11"/>
      <c r="AI119" s="25"/>
      <c r="AJ119" s="46"/>
      <c r="AK119" s="11"/>
      <c r="AL119" s="11"/>
      <c r="AM119" s="22"/>
    </row>
    <row r="120" spans="1:39" x14ac:dyDescent="0.2">
      <c r="B120" s="8" t="s">
        <v>19</v>
      </c>
      <c r="D120" s="18">
        <f>D114*1000000/$B$13</f>
        <v>20057.872639320849</v>
      </c>
      <c r="E120" s="10"/>
      <c r="F120" s="19"/>
      <c r="G120" s="11"/>
      <c r="H120" s="10"/>
      <c r="I120" s="20"/>
      <c r="J120" s="42"/>
      <c r="K120" s="25"/>
      <c r="L120" s="11"/>
      <c r="M120" s="25"/>
      <c r="N120" s="11">
        <f>B$7</f>
        <v>0.2</v>
      </c>
      <c r="O120" s="11"/>
      <c r="P120" s="11"/>
      <c r="Q120" s="25"/>
      <c r="R120" s="46"/>
      <c r="S120" s="25"/>
      <c r="T120" s="25"/>
      <c r="U120" s="11"/>
      <c r="V120" s="25"/>
      <c r="W120" s="11">
        <f>C$7</f>
        <v>6</v>
      </c>
      <c r="X120" s="11"/>
      <c r="Y120" s="11"/>
      <c r="Z120" s="25"/>
      <c r="AA120" s="25"/>
      <c r="AB120" s="48"/>
      <c r="AC120" s="25"/>
      <c r="AD120" s="11"/>
      <c r="AE120" s="25"/>
      <c r="AF120" s="11">
        <f>D$7</f>
        <v>12</v>
      </c>
      <c r="AG120" s="11"/>
      <c r="AH120" s="11"/>
      <c r="AI120" s="25"/>
      <c r="AJ120" s="46"/>
      <c r="AK120" s="11"/>
      <c r="AL120" s="11"/>
      <c r="AM120" s="22"/>
    </row>
    <row r="121" spans="1:39" x14ac:dyDescent="0.2">
      <c r="B121" s="8" t="s">
        <v>11</v>
      </c>
      <c r="C121" s="8" t="s">
        <v>12</v>
      </c>
      <c r="D121" s="18">
        <f>D115*1000000/$B$13</f>
        <v>99910.912769447241</v>
      </c>
      <c r="E121" s="10">
        <f>E115</f>
        <v>1</v>
      </c>
      <c r="F121" s="4">
        <f>D121*E121</f>
        <v>99910.912769447241</v>
      </c>
      <c r="G121" s="11">
        <f>G115*1000000/$B$13</f>
        <v>22514.0712945591</v>
      </c>
      <c r="H121" s="10">
        <f>H115</f>
        <v>0.6</v>
      </c>
      <c r="I121" s="5">
        <f>G121*H121</f>
        <v>13508.442776735459</v>
      </c>
      <c r="J121" s="42"/>
      <c r="K121" s="25"/>
      <c r="L121" s="11"/>
      <c r="M121" s="25"/>
      <c r="N121" s="11">
        <f>B$8</f>
        <v>0.2</v>
      </c>
      <c r="O121" s="11"/>
      <c r="P121" s="11"/>
      <c r="Q121" s="25"/>
      <c r="R121" s="46"/>
      <c r="S121" s="25"/>
      <c r="T121" s="25"/>
      <c r="U121" s="11"/>
      <c r="V121" s="25"/>
      <c r="W121" s="11">
        <f>C$8</f>
        <v>6</v>
      </c>
      <c r="X121" s="11"/>
      <c r="Y121" s="11"/>
      <c r="Z121" s="25"/>
      <c r="AA121" s="25"/>
      <c r="AB121" s="48"/>
      <c r="AC121" s="25"/>
      <c r="AD121" s="11"/>
      <c r="AE121" s="25"/>
      <c r="AF121" s="11">
        <f>D$8</f>
        <v>12</v>
      </c>
      <c r="AG121" s="11"/>
      <c r="AH121" s="11"/>
      <c r="AI121" s="25"/>
      <c r="AJ121" s="46"/>
      <c r="AK121" s="11"/>
      <c r="AL121" s="11"/>
      <c r="AM121" s="22"/>
    </row>
    <row r="122" spans="1:39" x14ac:dyDescent="0.2">
      <c r="B122" s="8" t="s">
        <v>13</v>
      </c>
      <c r="C122" s="8" t="s">
        <v>14</v>
      </c>
      <c r="D122" s="18"/>
      <c r="E122" s="10">
        <f>E116</f>
        <v>0</v>
      </c>
      <c r="F122" s="4">
        <f>D121*E122</f>
        <v>0</v>
      </c>
      <c r="G122" s="11">
        <f>G116*1000000/$B$13</f>
        <v>0</v>
      </c>
      <c r="H122" s="10">
        <f>H116</f>
        <v>0.2</v>
      </c>
      <c r="I122" s="5">
        <f>G121*H122</f>
        <v>4502.8142589118206</v>
      </c>
      <c r="J122" s="42"/>
      <c r="K122" s="25"/>
      <c r="L122" s="11"/>
      <c r="M122" s="25"/>
      <c r="N122" s="11">
        <f>B$9</f>
        <v>0.02</v>
      </c>
      <c r="O122" s="11"/>
      <c r="P122" s="11"/>
      <c r="Q122" s="25"/>
      <c r="R122" s="46"/>
      <c r="S122" s="25"/>
      <c r="T122" s="25"/>
      <c r="U122" s="11"/>
      <c r="V122" s="25"/>
      <c r="W122" s="11">
        <f>C$9</f>
        <v>0.6</v>
      </c>
      <c r="X122" s="11"/>
      <c r="Y122" s="11"/>
      <c r="Z122" s="25"/>
      <c r="AA122" s="25"/>
      <c r="AB122" s="48"/>
      <c r="AC122" s="25"/>
      <c r="AD122" s="11"/>
      <c r="AE122" s="25"/>
      <c r="AF122" s="11">
        <f>D$9</f>
        <v>1.2</v>
      </c>
      <c r="AG122" s="11"/>
      <c r="AH122" s="11"/>
      <c r="AI122" s="25"/>
      <c r="AJ122" s="46"/>
      <c r="AK122" s="11"/>
      <c r="AL122" s="11"/>
      <c r="AM122" s="22"/>
    </row>
    <row r="123" spans="1:39" ht="17" thickBot="1" x14ac:dyDescent="0.25">
      <c r="B123" s="8" t="s">
        <v>15</v>
      </c>
      <c r="C123" s="8" t="s">
        <v>16</v>
      </c>
      <c r="D123" s="27"/>
      <c r="E123" s="28">
        <f>E117</f>
        <v>0</v>
      </c>
      <c r="F123" s="7">
        <f>D121*E123</f>
        <v>0</v>
      </c>
      <c r="G123" s="29">
        <f>G117*1000000/$B$13</f>
        <v>0</v>
      </c>
      <c r="H123" s="28">
        <f t="shared" ref="H123" si="87">H117</f>
        <v>0.2</v>
      </c>
      <c r="I123" s="6">
        <f>G121*H123</f>
        <v>4502.8142589118206</v>
      </c>
      <c r="J123" s="43"/>
      <c r="K123" s="44"/>
      <c r="L123" s="29"/>
      <c r="M123" s="44"/>
      <c r="N123" s="29">
        <f>B$10</f>
        <v>5.0000000000000001E-3</v>
      </c>
      <c r="O123" s="29"/>
      <c r="P123" s="29"/>
      <c r="Q123" s="44"/>
      <c r="R123" s="47"/>
      <c r="S123" s="44"/>
      <c r="T123" s="44"/>
      <c r="U123" s="29"/>
      <c r="V123" s="44"/>
      <c r="W123" s="29">
        <f>C$10</f>
        <v>0.15</v>
      </c>
      <c r="X123" s="29"/>
      <c r="Y123" s="29"/>
      <c r="Z123" s="44"/>
      <c r="AA123" s="44"/>
      <c r="AB123" s="49"/>
      <c r="AC123" s="44"/>
      <c r="AD123" s="29"/>
      <c r="AE123" s="44"/>
      <c r="AF123" s="29">
        <f>D$10</f>
        <v>0.3</v>
      </c>
      <c r="AG123" s="29"/>
      <c r="AH123" s="29"/>
      <c r="AI123" s="44"/>
      <c r="AJ123" s="47"/>
      <c r="AK123" s="29"/>
      <c r="AL123" s="29"/>
      <c r="AM123" s="30"/>
    </row>
    <row r="124" spans="1:39" x14ac:dyDescent="0.2">
      <c r="A124" s="1" t="s">
        <v>55</v>
      </c>
      <c r="B124" s="8" t="s">
        <v>30</v>
      </c>
      <c r="C124" s="8" t="s">
        <v>31</v>
      </c>
      <c r="D124" s="13" t="s">
        <v>20</v>
      </c>
      <c r="E124" s="14" t="s">
        <v>4</v>
      </c>
      <c r="F124" s="15" t="s">
        <v>3</v>
      </c>
      <c r="G124" s="16" t="s">
        <v>3</v>
      </c>
      <c r="H124" s="14" t="s">
        <v>4</v>
      </c>
      <c r="I124" s="15" t="s">
        <v>3</v>
      </c>
      <c r="J124" s="40" t="s">
        <v>20</v>
      </c>
      <c r="K124" s="41" t="s">
        <v>20</v>
      </c>
      <c r="L124" s="16" t="s">
        <v>32</v>
      </c>
      <c r="M124" s="41" t="s">
        <v>35</v>
      </c>
      <c r="N124" s="16" t="s">
        <v>5</v>
      </c>
      <c r="O124" s="16" t="s">
        <v>34</v>
      </c>
      <c r="P124" s="16" t="s">
        <v>21</v>
      </c>
      <c r="Q124" s="41" t="s">
        <v>21</v>
      </c>
      <c r="R124" s="45" t="s">
        <v>22</v>
      </c>
      <c r="S124" s="41" t="s">
        <v>20</v>
      </c>
      <c r="T124" s="41" t="s">
        <v>20</v>
      </c>
      <c r="U124" s="16" t="s">
        <v>32</v>
      </c>
      <c r="V124" s="41" t="s">
        <v>35</v>
      </c>
      <c r="W124" s="16" t="s">
        <v>5</v>
      </c>
      <c r="X124" s="16" t="s">
        <v>34</v>
      </c>
      <c r="Y124" s="16" t="s">
        <v>21</v>
      </c>
      <c r="Z124" s="41" t="s">
        <v>21</v>
      </c>
      <c r="AA124" s="45" t="s">
        <v>22</v>
      </c>
      <c r="AB124" s="41" t="s">
        <v>20</v>
      </c>
      <c r="AC124" s="41" t="s">
        <v>20</v>
      </c>
      <c r="AD124" s="16" t="s">
        <v>32</v>
      </c>
      <c r="AE124" s="41" t="s">
        <v>35</v>
      </c>
      <c r="AF124" s="16" t="s">
        <v>5</v>
      </c>
      <c r="AG124" s="16" t="s">
        <v>34</v>
      </c>
      <c r="AH124" s="16" t="s">
        <v>21</v>
      </c>
      <c r="AI124" s="41" t="s">
        <v>21</v>
      </c>
      <c r="AJ124" s="45" t="s">
        <v>22</v>
      </c>
      <c r="AK124" s="16" t="s">
        <v>23</v>
      </c>
      <c r="AL124" s="16" t="s">
        <v>24</v>
      </c>
      <c r="AM124" s="17" t="s">
        <v>36</v>
      </c>
    </row>
    <row r="125" spans="1:39" x14ac:dyDescent="0.2">
      <c r="D125" s="18"/>
      <c r="E125" s="10"/>
      <c r="F125" s="19"/>
      <c r="G125" s="11"/>
      <c r="H125" s="10"/>
      <c r="I125" s="20"/>
      <c r="J125" s="42" t="s">
        <v>6</v>
      </c>
      <c r="K125" s="25" t="s">
        <v>6</v>
      </c>
      <c r="L125" s="11"/>
      <c r="M125" s="25"/>
      <c r="N125" s="11"/>
      <c r="O125" s="11"/>
      <c r="P125" s="11"/>
      <c r="Q125" s="25"/>
      <c r="R125" s="46"/>
      <c r="S125" s="25" t="s">
        <v>6</v>
      </c>
      <c r="T125" s="25" t="s">
        <v>6</v>
      </c>
      <c r="U125" s="11"/>
      <c r="V125" s="25"/>
      <c r="W125" s="11"/>
      <c r="X125" s="11"/>
      <c r="Y125" s="11"/>
      <c r="Z125" s="25"/>
      <c r="AA125" s="25"/>
      <c r="AB125" s="48" t="s">
        <v>6</v>
      </c>
      <c r="AC125" s="25" t="s">
        <v>6</v>
      </c>
      <c r="AD125" s="11"/>
      <c r="AE125" s="25"/>
      <c r="AF125" s="11"/>
      <c r="AG125" s="11"/>
      <c r="AH125" s="11"/>
      <c r="AI125" s="25"/>
      <c r="AJ125" s="46"/>
      <c r="AK125" s="11"/>
      <c r="AL125" s="11"/>
      <c r="AM125" s="22"/>
    </row>
    <row r="126" spans="1:39" x14ac:dyDescent="0.2">
      <c r="D126" s="18" t="s">
        <v>27</v>
      </c>
      <c r="E126" s="10"/>
      <c r="F126" s="19" t="s">
        <v>27</v>
      </c>
      <c r="G126" s="11" t="s">
        <v>27</v>
      </c>
      <c r="H126" s="10"/>
      <c r="I126" s="20" t="s">
        <v>27</v>
      </c>
      <c r="J126" s="42" t="s">
        <v>27</v>
      </c>
      <c r="K126" s="25" t="s">
        <v>9</v>
      </c>
      <c r="L126" s="11" t="s">
        <v>27</v>
      </c>
      <c r="M126" s="25" t="s">
        <v>7</v>
      </c>
      <c r="N126" s="11" t="s">
        <v>8</v>
      </c>
      <c r="O126" s="11" t="s">
        <v>7</v>
      </c>
      <c r="P126" s="11" t="s">
        <v>9</v>
      </c>
      <c r="Q126" s="25" t="s">
        <v>27</v>
      </c>
      <c r="R126" s="46" t="s">
        <v>27</v>
      </c>
      <c r="S126" s="25" t="s">
        <v>27</v>
      </c>
      <c r="T126" s="25" t="s">
        <v>9</v>
      </c>
      <c r="U126" s="11" t="s">
        <v>27</v>
      </c>
      <c r="V126" s="25" t="s">
        <v>7</v>
      </c>
      <c r="W126" s="11" t="s">
        <v>8</v>
      </c>
      <c r="X126" s="11" t="s">
        <v>7</v>
      </c>
      <c r="Y126" s="11" t="s">
        <v>9</v>
      </c>
      <c r="Z126" s="25" t="s">
        <v>27</v>
      </c>
      <c r="AA126" s="25" t="s">
        <v>27</v>
      </c>
      <c r="AB126" s="48" t="s">
        <v>27</v>
      </c>
      <c r="AC126" s="25" t="s">
        <v>9</v>
      </c>
      <c r="AD126" s="11" t="s">
        <v>27</v>
      </c>
      <c r="AE126" s="25" t="s">
        <v>7</v>
      </c>
      <c r="AF126" s="11" t="s">
        <v>8</v>
      </c>
      <c r="AG126" s="11" t="s">
        <v>7</v>
      </c>
      <c r="AH126" s="11" t="s">
        <v>9</v>
      </c>
      <c r="AI126" s="25" t="s">
        <v>27</v>
      </c>
      <c r="AJ126" s="46" t="s">
        <v>27</v>
      </c>
      <c r="AK126" s="11"/>
      <c r="AL126" s="11"/>
      <c r="AM126" s="22"/>
    </row>
    <row r="127" spans="1:39" x14ac:dyDescent="0.2">
      <c r="B127" s="8" t="s">
        <v>19</v>
      </c>
      <c r="D127" s="23">
        <v>0.27500000000000002</v>
      </c>
      <c r="E127" s="10"/>
      <c r="F127" s="19"/>
      <c r="G127" s="11"/>
      <c r="H127" s="10"/>
      <c r="I127" s="20"/>
      <c r="J127" s="59">
        <f>D127</f>
        <v>0.27500000000000002</v>
      </c>
      <c r="K127" s="33">
        <f>J127*1000000000</f>
        <v>275000000</v>
      </c>
      <c r="L127" s="24">
        <v>11.467295597484274</v>
      </c>
      <c r="M127" s="33">
        <f>L127*1000000</f>
        <v>11467295.597484274</v>
      </c>
      <c r="N127" s="11">
        <f>N133*$B$13</f>
        <v>2.4021400000000002</v>
      </c>
      <c r="O127" s="11">
        <f>K127/N127</f>
        <v>114481254.21499163</v>
      </c>
      <c r="P127" s="25">
        <f>IF(O127&lt;M127,K127,M127*N127)</f>
        <v>27546049.446540877</v>
      </c>
      <c r="Q127" s="54">
        <f>P127/1000000000</f>
        <v>2.7546049446540877E-2</v>
      </c>
      <c r="R127" s="55">
        <f>J127-Q127</f>
        <v>0.24745395055345915</v>
      </c>
      <c r="S127" s="54">
        <f>R127</f>
        <v>0.24745395055345915</v>
      </c>
      <c r="T127" s="33">
        <f>S127*1000000000</f>
        <v>247453950.55345914</v>
      </c>
      <c r="U127" s="24">
        <v>8.3144654088050327</v>
      </c>
      <c r="V127" s="33">
        <f>U127*1000000</f>
        <v>8314465.4088050323</v>
      </c>
      <c r="W127" s="11">
        <f>W133*$B$13</f>
        <v>72.0642</v>
      </c>
      <c r="X127" s="11">
        <f>T127/W127</f>
        <v>3433798.6205835789</v>
      </c>
      <c r="Y127" s="25">
        <f>IF(X127&lt;V127,T127,V127*W127)</f>
        <v>247453950.55345914</v>
      </c>
      <c r="Z127" s="54">
        <f>Y127/1000000000</f>
        <v>0.24745395055345915</v>
      </c>
      <c r="AA127" s="54">
        <f>S127-Z127</f>
        <v>0</v>
      </c>
      <c r="AB127" s="60">
        <f>AA127</f>
        <v>0</v>
      </c>
      <c r="AC127" s="33">
        <f>AB127*1000000000</f>
        <v>0</v>
      </c>
      <c r="AD127" s="24">
        <v>9.6905660377358487</v>
      </c>
      <c r="AE127" s="33">
        <f>AD127*1000000</f>
        <v>9690566.0377358478</v>
      </c>
      <c r="AF127" s="11">
        <f>AF133*$B$13</f>
        <v>144.1284</v>
      </c>
      <c r="AG127" s="11">
        <f>AC127/AF127</f>
        <v>0</v>
      </c>
      <c r="AH127" s="25">
        <f>IF(AG127&lt;AE127,AC127,AE127*AF127)</f>
        <v>0</v>
      </c>
      <c r="AI127" s="54">
        <f>AH127/1000000000</f>
        <v>0</v>
      </c>
      <c r="AJ127" s="54">
        <f>AB127-AI127</f>
        <v>0</v>
      </c>
      <c r="AK127" s="21"/>
      <c r="AL127" s="11"/>
      <c r="AM127" s="22"/>
    </row>
    <row r="128" spans="1:39" x14ac:dyDescent="0.2">
      <c r="B128" s="8" t="s">
        <v>11</v>
      </c>
      <c r="C128" s="8" t="s">
        <v>12</v>
      </c>
      <c r="D128" s="23">
        <v>1.365</v>
      </c>
      <c r="E128" s="10">
        <v>1</v>
      </c>
      <c r="F128" s="4">
        <f>D128*E128</f>
        <v>1.365</v>
      </c>
      <c r="G128" s="26">
        <v>0.24215120967741935</v>
      </c>
      <c r="H128" s="10">
        <v>0.6</v>
      </c>
      <c r="I128" s="5">
        <f>G128*H128</f>
        <v>0.14529072580645161</v>
      </c>
      <c r="J128" s="59">
        <f>F128+I128</f>
        <v>1.5102907258064515</v>
      </c>
      <c r="K128" s="33">
        <f t="shared" ref="K128:K130" si="88">J128*1000000000</f>
        <v>1510290725.8064516</v>
      </c>
      <c r="L128" s="11"/>
      <c r="M128" s="12">
        <f>IF((M127-O127)&gt;0,M127-O127,0)</f>
        <v>0</v>
      </c>
      <c r="N128" s="11">
        <f>N134*$B$13</f>
        <v>2.4021400000000002</v>
      </c>
      <c r="O128" s="11">
        <f>K128/N128</f>
        <v>628727187.34397304</v>
      </c>
      <c r="P128" s="25">
        <f>IF(O128&lt;M128,K128,M128*N128)</f>
        <v>0</v>
      </c>
      <c r="Q128" s="54">
        <f t="shared" ref="Q128:Q130" si="89">P128/1000000000</f>
        <v>0</v>
      </c>
      <c r="R128" s="55">
        <f>J128-Q128</f>
        <v>1.5102907258064515</v>
      </c>
      <c r="S128" s="54">
        <f>0.5*R128</f>
        <v>0.75514536290322576</v>
      </c>
      <c r="T128" s="33">
        <f t="shared" ref="T128:T130" si="90">S128*1000000000</f>
        <v>755145362.90322578</v>
      </c>
      <c r="U128" s="11"/>
      <c r="V128" s="12">
        <f>IF((V127-X127)&gt;0,V127-X127,0)</f>
        <v>4880666.7882214533</v>
      </c>
      <c r="W128" s="11">
        <f>W134*$B$13</f>
        <v>72.0642</v>
      </c>
      <c r="X128" s="11">
        <f>T128/W128</f>
        <v>10478786.455732886</v>
      </c>
      <c r="Y128" s="25">
        <f>IF(X128&lt;V128,T128,V128*W128)</f>
        <v>351721347.55974847</v>
      </c>
      <c r="Z128" s="54">
        <f t="shared" ref="Z128:Z130" si="91">Y128/1000000000</f>
        <v>0.35172134755974849</v>
      </c>
      <c r="AA128" s="54">
        <f>S128-Z128</f>
        <v>0.40342401534347727</v>
      </c>
      <c r="AB128" s="60">
        <f>0.5*AA128</f>
        <v>0.20171200767173864</v>
      </c>
      <c r="AC128" s="33">
        <f t="shared" ref="AC128:AC130" si="92">AB128*1000000000</f>
        <v>201712007.67173862</v>
      </c>
      <c r="AD128" s="11"/>
      <c r="AE128" s="12">
        <f>IF((AE127-AG127)&gt;0,AE127-AG127,0)</f>
        <v>9690566.0377358478</v>
      </c>
      <c r="AF128" s="11">
        <f>AF134*$B$13</f>
        <v>144.1284</v>
      </c>
      <c r="AG128" s="11">
        <f>AC128/AF128</f>
        <v>1399529.9168778576</v>
      </c>
      <c r="AH128" s="25">
        <f>IF(AG128&lt;AE128,AC128,AE128*AF128)</f>
        <v>201712007.67173862</v>
      </c>
      <c r="AI128" s="54">
        <f t="shared" ref="AI128" si="93">AH128/1000000000</f>
        <v>0.20171200767173864</v>
      </c>
      <c r="AJ128" s="54">
        <f>AB128-AI128</f>
        <v>0</v>
      </c>
      <c r="AK128" s="21"/>
      <c r="AL128" s="11"/>
      <c r="AM128" s="22"/>
    </row>
    <row r="129" spans="1:39" x14ac:dyDescent="0.2">
      <c r="B129" s="8" t="s">
        <v>13</v>
      </c>
      <c r="C129" s="8" t="s">
        <v>14</v>
      </c>
      <c r="D129" s="18"/>
      <c r="E129" s="10">
        <v>0</v>
      </c>
      <c r="F129" s="4">
        <f>D128*E129</f>
        <v>0</v>
      </c>
      <c r="G129" s="11"/>
      <c r="H129" s="10">
        <v>0.2</v>
      </c>
      <c r="I129" s="5">
        <f>G128*H129</f>
        <v>4.843024193548387E-2</v>
      </c>
      <c r="J129" s="59">
        <f>F129+I129</f>
        <v>4.843024193548387E-2</v>
      </c>
      <c r="K129" s="33">
        <f t="shared" si="88"/>
        <v>48430241.935483873</v>
      </c>
      <c r="L129" s="11"/>
      <c r="M129" s="12">
        <f>IF((M128-O128)&gt;0,M128-O128,0)</f>
        <v>0</v>
      </c>
      <c r="N129" s="11">
        <f>N135*$B$13</f>
        <v>0.24021400000000001</v>
      </c>
      <c r="O129" s="11">
        <f>K129/N129</f>
        <v>201612903.22580644</v>
      </c>
      <c r="P129" s="25">
        <f>IF(O129&lt;M129,K129,M129*N129)</f>
        <v>0</v>
      </c>
      <c r="Q129" s="54">
        <f t="shared" si="89"/>
        <v>0</v>
      </c>
      <c r="R129" s="55">
        <f t="shared" ref="R129:R130" si="94">J129-Q129</f>
        <v>4.843024193548387E-2</v>
      </c>
      <c r="S129" s="54">
        <f>0.5*R128+0.5*R129</f>
        <v>0.77936048387096768</v>
      </c>
      <c r="T129" s="33">
        <f t="shared" si="90"/>
        <v>779360483.87096763</v>
      </c>
      <c r="U129" s="11"/>
      <c r="V129" s="12">
        <f>IF((V128-X128)&gt;0,V128-X128,0)</f>
        <v>0</v>
      </c>
      <c r="W129" s="11">
        <f>W135*$B$13</f>
        <v>7.2064199999999996</v>
      </c>
      <c r="X129" s="11">
        <f>T129/W129</f>
        <v>108148079.61109228</v>
      </c>
      <c r="Y129" s="25">
        <f>IF(X129&lt;V129,T129,V129*W129)</f>
        <v>0</v>
      </c>
      <c r="Z129" s="54">
        <f t="shared" si="91"/>
        <v>0</v>
      </c>
      <c r="AA129" s="54">
        <f t="shared" ref="AA129" si="95">S129-Z129</f>
        <v>0.77936048387096768</v>
      </c>
      <c r="AB129" s="60">
        <f>0.5*AA128+0.5*AA129</f>
        <v>0.59139224960722248</v>
      </c>
      <c r="AC129" s="33">
        <f t="shared" si="92"/>
        <v>591392249.60722244</v>
      </c>
      <c r="AD129" s="11"/>
      <c r="AE129" s="12">
        <f>IF((AE128-AG128)&gt;0,AE128-AG128,0)</f>
        <v>8291036.1208579903</v>
      </c>
      <c r="AF129" s="11">
        <f>AF135*$B$13</f>
        <v>14.412839999999999</v>
      </c>
      <c r="AG129" s="11">
        <f>AC129/AF129</f>
        <v>41032319.071551651</v>
      </c>
      <c r="AH129" s="25">
        <f>IF(AG129&lt;AE129,AC129,AE129*AF129)</f>
        <v>119497377.04414687</v>
      </c>
      <c r="AI129" s="54">
        <f>AH129/1000000000</f>
        <v>0.11949737704414687</v>
      </c>
      <c r="AJ129" s="54">
        <f>AB129-AI129</f>
        <v>0.47189487256307561</v>
      </c>
      <c r="AK129" s="21"/>
      <c r="AL129" s="11"/>
      <c r="AM129" s="22"/>
    </row>
    <row r="130" spans="1:39" x14ac:dyDescent="0.2">
      <c r="B130" s="8" t="s">
        <v>15</v>
      </c>
      <c r="C130" s="8" t="s">
        <v>16</v>
      </c>
      <c r="D130" s="18"/>
      <c r="E130" s="10">
        <v>0</v>
      </c>
      <c r="F130" s="4">
        <f>D128*E130</f>
        <v>0</v>
      </c>
      <c r="G130" s="11"/>
      <c r="H130" s="10">
        <v>0.2</v>
      </c>
      <c r="I130" s="5">
        <f>G128*H130</f>
        <v>4.843024193548387E-2</v>
      </c>
      <c r="J130" s="59">
        <f t="shared" ref="J130" si="96">F130+I130</f>
        <v>4.843024193548387E-2</v>
      </c>
      <c r="K130" s="33">
        <f t="shared" si="88"/>
        <v>48430241.935483873</v>
      </c>
      <c r="L130" s="11"/>
      <c r="M130" s="12">
        <f>IF((M129-O129)&gt;0,M129-O129,0)</f>
        <v>0</v>
      </c>
      <c r="N130" s="11">
        <f>N136*$B$13</f>
        <v>6.0053500000000003E-2</v>
      </c>
      <c r="O130" s="11">
        <f>K130/N130</f>
        <v>806451612.90322578</v>
      </c>
      <c r="P130" s="25">
        <f>IF(O130&lt;M130,K130,M130*N130)</f>
        <v>0</v>
      </c>
      <c r="Q130" s="54">
        <f t="shared" si="89"/>
        <v>0</v>
      </c>
      <c r="R130" s="55">
        <f t="shared" si="94"/>
        <v>4.843024193548387E-2</v>
      </c>
      <c r="S130" s="54">
        <f>0.5*R129+R130</f>
        <v>7.2645362903225805E-2</v>
      </c>
      <c r="T130" s="33">
        <f t="shared" si="90"/>
        <v>72645362.903225809</v>
      </c>
      <c r="U130" s="11"/>
      <c r="V130" s="12">
        <f>IF((V129-X129)&gt;0,V129-X129,0)</f>
        <v>0</v>
      </c>
      <c r="W130" s="11">
        <f>W136*$B$13</f>
        <v>1.8016049999999999</v>
      </c>
      <c r="X130" s="11">
        <f>T130/W130</f>
        <v>40322580.645161293</v>
      </c>
      <c r="Y130" s="25">
        <f>IF(X130&lt;V130,T130,V130*W130)</f>
        <v>0</v>
      </c>
      <c r="Z130" s="54">
        <f t="shared" si="91"/>
        <v>0</v>
      </c>
      <c r="AA130" s="54">
        <f>S130-Z130</f>
        <v>7.2645362903225805E-2</v>
      </c>
      <c r="AB130" s="60">
        <f>0.5*AA129+AA130</f>
        <v>0.46232560483870966</v>
      </c>
      <c r="AC130" s="33">
        <f t="shared" si="92"/>
        <v>462325604.83870965</v>
      </c>
      <c r="AD130" s="11"/>
      <c r="AE130" s="12">
        <f>IF((AE129-AG129)&gt;0,AE129-AG129,0)</f>
        <v>0</v>
      </c>
      <c r="AF130" s="11">
        <f>AF136*$B$13</f>
        <v>3.6032099999999998</v>
      </c>
      <c r="AG130" s="11">
        <f>AC130/AF130</f>
        <v>128309369.93367293</v>
      </c>
      <c r="AH130" s="25">
        <f>IF(AG130&lt;AE130,AC130,AE130*AF130)</f>
        <v>0</v>
      </c>
      <c r="AI130" s="54">
        <f t="shared" ref="AI130" si="97">AH130/1000000000</f>
        <v>0</v>
      </c>
      <c r="AJ130" s="54">
        <f>AB130-AI130</f>
        <v>0.46232560483870966</v>
      </c>
      <c r="AK130" s="21"/>
      <c r="AL130" s="11"/>
      <c r="AM130" s="22"/>
    </row>
    <row r="131" spans="1:39" x14ac:dyDescent="0.2">
      <c r="B131" s="8" t="s">
        <v>6</v>
      </c>
      <c r="D131" s="18"/>
      <c r="E131" s="10"/>
      <c r="F131" s="19"/>
      <c r="G131" s="11"/>
      <c r="H131" s="10"/>
      <c r="I131" s="20"/>
      <c r="J131" s="58">
        <f>SUM(J127:J130)</f>
        <v>1.8821512096774193</v>
      </c>
      <c r="K131" s="25"/>
      <c r="L131" s="11"/>
      <c r="M131" s="25"/>
      <c r="N131" s="11"/>
      <c r="O131" s="11"/>
      <c r="P131" s="11"/>
      <c r="Q131" s="56">
        <f>SUM(Q127:Q130)</f>
        <v>2.7546049446540877E-2</v>
      </c>
      <c r="R131" s="57">
        <f>SUM(R127:R130)</f>
        <v>1.8546051602308784</v>
      </c>
      <c r="S131" s="56">
        <f>SUM(S127:S130)</f>
        <v>1.8546051602308782</v>
      </c>
      <c r="T131" s="25">
        <f>SUM(T127:T130)</f>
        <v>1854605160.2308784</v>
      </c>
      <c r="U131" s="11"/>
      <c r="V131" s="25"/>
      <c r="W131" s="11"/>
      <c r="X131" s="11"/>
      <c r="Y131" s="11"/>
      <c r="Z131" s="56">
        <f>SUM(Z127:Z130)</f>
        <v>0.59917529811320769</v>
      </c>
      <c r="AA131" s="56">
        <f>SUM(AA127:AA130)</f>
        <v>1.2554298621176707</v>
      </c>
      <c r="AB131" s="61">
        <f>SUM(AB127:AB130)</f>
        <v>1.2554298621176707</v>
      </c>
      <c r="AC131" s="25">
        <f>SUM(AC127:AC130)</f>
        <v>1255429862.1176708</v>
      </c>
      <c r="AD131" s="11"/>
      <c r="AE131" s="25"/>
      <c r="AF131" s="11"/>
      <c r="AG131" s="11"/>
      <c r="AH131" s="11"/>
      <c r="AI131" s="56">
        <f>SUM(AI127:AI130)</f>
        <v>0.3212093847158855</v>
      </c>
      <c r="AJ131" s="56">
        <f>SUM(AJ127:AJ130)</f>
        <v>0.93422047740178527</v>
      </c>
      <c r="AK131" s="21">
        <f>Q131+Z131+AI131</f>
        <v>0.94793073227563407</v>
      </c>
      <c r="AL131" s="11">
        <f>AJ131</f>
        <v>0.93422047740178527</v>
      </c>
      <c r="AM131" s="34">
        <f>AK131/(AK131+AL131)</f>
        <v>0.50364217678243783</v>
      </c>
    </row>
    <row r="132" spans="1:39" x14ac:dyDescent="0.2">
      <c r="D132" s="18" t="s">
        <v>17</v>
      </c>
      <c r="E132" s="10"/>
      <c r="F132" s="19" t="s">
        <v>17</v>
      </c>
      <c r="G132" s="11" t="s">
        <v>17</v>
      </c>
      <c r="H132" s="10"/>
      <c r="I132" s="20" t="s">
        <v>17</v>
      </c>
      <c r="J132" s="42"/>
      <c r="K132" s="25"/>
      <c r="L132" s="11"/>
      <c r="M132" s="25"/>
      <c r="N132" s="11" t="s">
        <v>33</v>
      </c>
      <c r="O132" s="11"/>
      <c r="P132" s="11"/>
      <c r="Q132" s="25"/>
      <c r="R132" s="46"/>
      <c r="S132" s="25"/>
      <c r="T132" s="25"/>
      <c r="U132" s="11"/>
      <c r="V132" s="25"/>
      <c r="W132" s="11" t="s">
        <v>33</v>
      </c>
      <c r="X132" s="11"/>
      <c r="Y132" s="11"/>
      <c r="Z132" s="25"/>
      <c r="AA132" s="25"/>
      <c r="AB132" s="48"/>
      <c r="AC132" s="25"/>
      <c r="AD132" s="11"/>
      <c r="AE132" s="25"/>
      <c r="AF132" s="11" t="s">
        <v>33</v>
      </c>
      <c r="AG132" s="11"/>
      <c r="AH132" s="11"/>
      <c r="AI132" s="25"/>
      <c r="AJ132" s="46"/>
      <c r="AK132" s="11"/>
      <c r="AL132" s="11"/>
      <c r="AM132" s="22"/>
    </row>
    <row r="133" spans="1:39" x14ac:dyDescent="0.2">
      <c r="B133" s="8" t="s">
        <v>19</v>
      </c>
      <c r="D133" s="18">
        <f>D127*1000000/$B$13</f>
        <v>22896.250842998328</v>
      </c>
      <c r="E133" s="10"/>
      <c r="F133" s="19"/>
      <c r="G133" s="11"/>
      <c r="H133" s="10"/>
      <c r="I133" s="20"/>
      <c r="J133" s="42"/>
      <c r="K133" s="25"/>
      <c r="L133" s="11"/>
      <c r="M133" s="25"/>
      <c r="N133" s="11">
        <f>B$7</f>
        <v>0.2</v>
      </c>
      <c r="O133" s="11"/>
      <c r="P133" s="11"/>
      <c r="Q133" s="25"/>
      <c r="R133" s="46"/>
      <c r="S133" s="25"/>
      <c r="T133" s="25"/>
      <c r="U133" s="11"/>
      <c r="V133" s="25"/>
      <c r="W133" s="11">
        <f>C$7</f>
        <v>6</v>
      </c>
      <c r="X133" s="11"/>
      <c r="Y133" s="11"/>
      <c r="Z133" s="25"/>
      <c r="AA133" s="25"/>
      <c r="AB133" s="48"/>
      <c r="AC133" s="25"/>
      <c r="AD133" s="11"/>
      <c r="AE133" s="25"/>
      <c r="AF133" s="11">
        <f>D$7</f>
        <v>12</v>
      </c>
      <c r="AG133" s="11"/>
      <c r="AH133" s="11"/>
      <c r="AI133" s="25"/>
      <c r="AJ133" s="46"/>
      <c r="AK133" s="11"/>
      <c r="AL133" s="11"/>
      <c r="AM133" s="22"/>
    </row>
    <row r="134" spans="1:39" x14ac:dyDescent="0.2">
      <c r="B134" s="8" t="s">
        <v>11</v>
      </c>
      <c r="C134" s="8" t="s">
        <v>12</v>
      </c>
      <c r="D134" s="18">
        <f>D128*1000000/$B$13</f>
        <v>113648.66327524625</v>
      </c>
      <c r="E134" s="10">
        <f>E128</f>
        <v>1</v>
      </c>
      <c r="F134" s="4">
        <f>D134*E134</f>
        <v>113648.66327524625</v>
      </c>
      <c r="G134" s="11">
        <f>G128*1000000/$B$13</f>
        <v>20161.290322580648</v>
      </c>
      <c r="H134" s="10">
        <f>H128</f>
        <v>0.6</v>
      </c>
      <c r="I134" s="5">
        <f>G134*H134</f>
        <v>12096.774193548388</v>
      </c>
      <c r="J134" s="42"/>
      <c r="K134" s="25"/>
      <c r="L134" s="11"/>
      <c r="M134" s="25"/>
      <c r="N134" s="11">
        <f>B$8</f>
        <v>0.2</v>
      </c>
      <c r="O134" s="11"/>
      <c r="P134" s="11"/>
      <c r="Q134" s="25"/>
      <c r="R134" s="46"/>
      <c r="S134" s="25"/>
      <c r="T134" s="25"/>
      <c r="U134" s="11"/>
      <c r="V134" s="25"/>
      <c r="W134" s="11">
        <f>C$8</f>
        <v>6</v>
      </c>
      <c r="X134" s="11"/>
      <c r="Y134" s="11"/>
      <c r="Z134" s="25"/>
      <c r="AA134" s="25"/>
      <c r="AB134" s="48"/>
      <c r="AC134" s="25"/>
      <c r="AD134" s="11"/>
      <c r="AE134" s="25"/>
      <c r="AF134" s="11">
        <f>D$8</f>
        <v>12</v>
      </c>
      <c r="AG134" s="11"/>
      <c r="AH134" s="11"/>
      <c r="AI134" s="25"/>
      <c r="AJ134" s="46"/>
      <c r="AK134" s="11"/>
      <c r="AL134" s="11"/>
      <c r="AM134" s="22"/>
    </row>
    <row r="135" spans="1:39" x14ac:dyDescent="0.2">
      <c r="B135" s="8" t="s">
        <v>13</v>
      </c>
      <c r="C135" s="8" t="s">
        <v>14</v>
      </c>
      <c r="D135" s="18"/>
      <c r="E135" s="10">
        <f>E129</f>
        <v>0</v>
      </c>
      <c r="F135" s="4">
        <f>D134*E135</f>
        <v>0</v>
      </c>
      <c r="G135" s="11">
        <f>G129*1000000/$B$13</f>
        <v>0</v>
      </c>
      <c r="H135" s="10">
        <f>H129</f>
        <v>0.2</v>
      </c>
      <c r="I135" s="5">
        <f>G134*H135</f>
        <v>4032.2580645161297</v>
      </c>
      <c r="J135" s="42"/>
      <c r="K135" s="25"/>
      <c r="L135" s="11"/>
      <c r="M135" s="25"/>
      <c r="N135" s="11">
        <f>B$9</f>
        <v>0.02</v>
      </c>
      <c r="O135" s="11"/>
      <c r="P135" s="11"/>
      <c r="Q135" s="25"/>
      <c r="R135" s="46"/>
      <c r="S135" s="25"/>
      <c r="T135" s="25"/>
      <c r="U135" s="11"/>
      <c r="V135" s="25"/>
      <c r="W135" s="11">
        <f>C$9</f>
        <v>0.6</v>
      </c>
      <c r="X135" s="11"/>
      <c r="Y135" s="11"/>
      <c r="Z135" s="25"/>
      <c r="AA135" s="25"/>
      <c r="AB135" s="48"/>
      <c r="AC135" s="25"/>
      <c r="AD135" s="11"/>
      <c r="AE135" s="25"/>
      <c r="AF135" s="11">
        <f>D$9</f>
        <v>1.2</v>
      </c>
      <c r="AG135" s="11"/>
      <c r="AH135" s="11"/>
      <c r="AI135" s="25"/>
      <c r="AJ135" s="46"/>
      <c r="AK135" s="11"/>
      <c r="AL135" s="11"/>
      <c r="AM135" s="22"/>
    </row>
    <row r="136" spans="1:39" ht="17" thickBot="1" x14ac:dyDescent="0.25">
      <c r="B136" s="8" t="s">
        <v>15</v>
      </c>
      <c r="C136" s="8" t="s">
        <v>16</v>
      </c>
      <c r="D136" s="27"/>
      <c r="E136" s="28">
        <f>E130</f>
        <v>0</v>
      </c>
      <c r="F136" s="7">
        <f>D134*E136</f>
        <v>0</v>
      </c>
      <c r="G136" s="29">
        <f>G130*1000000/$B$13</f>
        <v>0</v>
      </c>
      <c r="H136" s="28">
        <f t="shared" ref="H136" si="98">H130</f>
        <v>0.2</v>
      </c>
      <c r="I136" s="6">
        <f>G134*H136</f>
        <v>4032.2580645161297</v>
      </c>
      <c r="J136" s="43"/>
      <c r="K136" s="44"/>
      <c r="L136" s="29"/>
      <c r="M136" s="44"/>
      <c r="N136" s="29">
        <f>B$10</f>
        <v>5.0000000000000001E-3</v>
      </c>
      <c r="O136" s="29"/>
      <c r="P136" s="29"/>
      <c r="Q136" s="44"/>
      <c r="R136" s="47"/>
      <c r="S136" s="44"/>
      <c r="T136" s="44"/>
      <c r="U136" s="29"/>
      <c r="V136" s="44"/>
      <c r="W136" s="29">
        <f>C$10</f>
        <v>0.15</v>
      </c>
      <c r="X136" s="29"/>
      <c r="Y136" s="29"/>
      <c r="Z136" s="44"/>
      <c r="AA136" s="44"/>
      <c r="AB136" s="49"/>
      <c r="AC136" s="44"/>
      <c r="AD136" s="29"/>
      <c r="AE136" s="44"/>
      <c r="AF136" s="29">
        <f>D$10</f>
        <v>0.3</v>
      </c>
      <c r="AG136" s="29"/>
      <c r="AH136" s="29"/>
      <c r="AI136" s="44"/>
      <c r="AJ136" s="47"/>
      <c r="AK136" s="29"/>
      <c r="AL136" s="29"/>
      <c r="AM136" s="30"/>
    </row>
    <row r="137" spans="1:39" x14ac:dyDescent="0.2">
      <c r="A137" s="1" t="s">
        <v>56</v>
      </c>
      <c r="B137" s="8" t="s">
        <v>30</v>
      </c>
      <c r="C137" s="8" t="s">
        <v>31</v>
      </c>
      <c r="D137" s="13" t="s">
        <v>20</v>
      </c>
      <c r="E137" s="14" t="s">
        <v>4</v>
      </c>
      <c r="F137" s="15" t="s">
        <v>3</v>
      </c>
      <c r="G137" s="16" t="s">
        <v>3</v>
      </c>
      <c r="H137" s="14" t="s">
        <v>4</v>
      </c>
      <c r="I137" s="15" t="s">
        <v>3</v>
      </c>
      <c r="J137" s="40" t="s">
        <v>20</v>
      </c>
      <c r="K137" s="41" t="s">
        <v>20</v>
      </c>
      <c r="L137" s="16" t="s">
        <v>32</v>
      </c>
      <c r="M137" s="41" t="s">
        <v>35</v>
      </c>
      <c r="N137" s="16" t="s">
        <v>5</v>
      </c>
      <c r="O137" s="16" t="s">
        <v>34</v>
      </c>
      <c r="P137" s="16" t="s">
        <v>21</v>
      </c>
      <c r="Q137" s="41" t="s">
        <v>21</v>
      </c>
      <c r="R137" s="45" t="s">
        <v>22</v>
      </c>
      <c r="S137" s="41" t="s">
        <v>20</v>
      </c>
      <c r="T137" s="41" t="s">
        <v>20</v>
      </c>
      <c r="U137" s="16" t="s">
        <v>32</v>
      </c>
      <c r="V137" s="41" t="s">
        <v>35</v>
      </c>
      <c r="W137" s="16" t="s">
        <v>5</v>
      </c>
      <c r="X137" s="16" t="s">
        <v>34</v>
      </c>
      <c r="Y137" s="16" t="s">
        <v>21</v>
      </c>
      <c r="Z137" s="41" t="s">
        <v>21</v>
      </c>
      <c r="AA137" s="45" t="s">
        <v>22</v>
      </c>
      <c r="AB137" s="41" t="s">
        <v>20</v>
      </c>
      <c r="AC137" s="41" t="s">
        <v>20</v>
      </c>
      <c r="AD137" s="16" t="s">
        <v>32</v>
      </c>
      <c r="AE137" s="41" t="s">
        <v>35</v>
      </c>
      <c r="AF137" s="16" t="s">
        <v>5</v>
      </c>
      <c r="AG137" s="16" t="s">
        <v>34</v>
      </c>
      <c r="AH137" s="16" t="s">
        <v>21</v>
      </c>
      <c r="AI137" s="41" t="s">
        <v>21</v>
      </c>
      <c r="AJ137" s="45" t="s">
        <v>22</v>
      </c>
      <c r="AK137" s="16" t="s">
        <v>23</v>
      </c>
      <c r="AL137" s="16" t="s">
        <v>24</v>
      </c>
      <c r="AM137" s="17" t="s">
        <v>36</v>
      </c>
    </row>
    <row r="138" spans="1:39" x14ac:dyDescent="0.2">
      <c r="D138" s="18"/>
      <c r="E138" s="10"/>
      <c r="F138" s="19"/>
      <c r="G138" s="11"/>
      <c r="H138" s="10"/>
      <c r="I138" s="20"/>
      <c r="J138" s="42" t="s">
        <v>6</v>
      </c>
      <c r="K138" s="25" t="s">
        <v>6</v>
      </c>
      <c r="L138" s="11"/>
      <c r="M138" s="25"/>
      <c r="N138" s="11"/>
      <c r="O138" s="11"/>
      <c r="P138" s="11"/>
      <c r="Q138" s="25"/>
      <c r="R138" s="46"/>
      <c r="S138" s="25" t="s">
        <v>6</v>
      </c>
      <c r="T138" s="25" t="s">
        <v>6</v>
      </c>
      <c r="U138" s="11"/>
      <c r="V138" s="25"/>
      <c r="W138" s="11"/>
      <c r="X138" s="11"/>
      <c r="Y138" s="11"/>
      <c r="Z138" s="25"/>
      <c r="AA138" s="25"/>
      <c r="AB138" s="48" t="s">
        <v>6</v>
      </c>
      <c r="AC138" s="25" t="s">
        <v>6</v>
      </c>
      <c r="AD138" s="11"/>
      <c r="AE138" s="25"/>
      <c r="AF138" s="11"/>
      <c r="AG138" s="11"/>
      <c r="AH138" s="11"/>
      <c r="AI138" s="25"/>
      <c r="AJ138" s="46"/>
      <c r="AK138" s="11"/>
      <c r="AL138" s="11"/>
      <c r="AM138" s="22"/>
    </row>
    <row r="139" spans="1:39" x14ac:dyDescent="0.2">
      <c r="D139" s="18" t="s">
        <v>27</v>
      </c>
      <c r="E139" s="10"/>
      <c r="F139" s="19" t="s">
        <v>27</v>
      </c>
      <c r="G139" s="11" t="s">
        <v>27</v>
      </c>
      <c r="H139" s="10"/>
      <c r="I139" s="20" t="s">
        <v>27</v>
      </c>
      <c r="J139" s="42" t="s">
        <v>27</v>
      </c>
      <c r="K139" s="25" t="s">
        <v>9</v>
      </c>
      <c r="L139" s="11" t="s">
        <v>27</v>
      </c>
      <c r="M139" s="25" t="s">
        <v>7</v>
      </c>
      <c r="N139" s="11" t="s">
        <v>8</v>
      </c>
      <c r="O139" s="11" t="s">
        <v>7</v>
      </c>
      <c r="P139" s="11" t="s">
        <v>9</v>
      </c>
      <c r="Q139" s="25" t="s">
        <v>27</v>
      </c>
      <c r="R139" s="46" t="s">
        <v>27</v>
      </c>
      <c r="S139" s="25" t="s">
        <v>27</v>
      </c>
      <c r="T139" s="25" t="s">
        <v>9</v>
      </c>
      <c r="U139" s="11" t="s">
        <v>27</v>
      </c>
      <c r="V139" s="25" t="s">
        <v>7</v>
      </c>
      <c r="W139" s="11" t="s">
        <v>8</v>
      </c>
      <c r="X139" s="11" t="s">
        <v>7</v>
      </c>
      <c r="Y139" s="11" t="s">
        <v>9</v>
      </c>
      <c r="Z139" s="25" t="s">
        <v>27</v>
      </c>
      <c r="AA139" s="25" t="s">
        <v>27</v>
      </c>
      <c r="AB139" s="48" t="s">
        <v>27</v>
      </c>
      <c r="AC139" s="25" t="s">
        <v>9</v>
      </c>
      <c r="AD139" s="11" t="s">
        <v>27</v>
      </c>
      <c r="AE139" s="25" t="s">
        <v>7</v>
      </c>
      <c r="AF139" s="11" t="s">
        <v>8</v>
      </c>
      <c r="AG139" s="11" t="s">
        <v>7</v>
      </c>
      <c r="AH139" s="11" t="s">
        <v>9</v>
      </c>
      <c r="AI139" s="25" t="s">
        <v>27</v>
      </c>
      <c r="AJ139" s="46" t="s">
        <v>27</v>
      </c>
      <c r="AK139" s="11"/>
      <c r="AL139" s="11"/>
      <c r="AM139" s="22"/>
    </row>
    <row r="140" spans="1:39" x14ac:dyDescent="0.2">
      <c r="B140" s="8" t="s">
        <v>19</v>
      </c>
      <c r="D140" s="23">
        <v>0.16500000000000001</v>
      </c>
      <c r="E140" s="10"/>
      <c r="F140" s="19"/>
      <c r="G140" s="11"/>
      <c r="H140" s="10"/>
      <c r="I140" s="20"/>
      <c r="J140" s="59">
        <f>D140</f>
        <v>0.16500000000000001</v>
      </c>
      <c r="K140" s="33">
        <f>J140*1000000000</f>
        <v>165000000</v>
      </c>
      <c r="L140" s="24">
        <v>10.071111111111112</v>
      </c>
      <c r="M140" s="33">
        <f>L140*1000000</f>
        <v>10071111.111111112</v>
      </c>
      <c r="N140" s="11">
        <f>N146*$B$13</f>
        <v>2.4021400000000002</v>
      </c>
      <c r="O140" s="11">
        <f>K140/N140</f>
        <v>68688752.528994977</v>
      </c>
      <c r="P140" s="25">
        <f>IF(O140&lt;M140,K140,M140*N140)</f>
        <v>24192218.844444446</v>
      </c>
      <c r="Q140" s="54">
        <f>P140/1000000000</f>
        <v>2.4192218844444446E-2</v>
      </c>
      <c r="R140" s="55">
        <f>J140-Q140</f>
        <v>0.14080778115555556</v>
      </c>
      <c r="S140" s="54">
        <f>R140</f>
        <v>0.14080778115555556</v>
      </c>
      <c r="T140" s="33">
        <f>S140*1000000000</f>
        <v>140807781.15555558</v>
      </c>
      <c r="U140" s="24">
        <v>5.7651851851851834</v>
      </c>
      <c r="V140" s="33">
        <f>U140*1000000</f>
        <v>5765185.1851851838</v>
      </c>
      <c r="W140" s="11">
        <f>W146*$B$13</f>
        <v>72.0642</v>
      </c>
      <c r="X140" s="11">
        <f>T140/W140</f>
        <v>1953921.3805961292</v>
      </c>
      <c r="Y140" s="25">
        <f>IF(X140&lt;V140,T140,V140*W140)</f>
        <v>140807781.15555558</v>
      </c>
      <c r="Z140" s="54">
        <f>Y140/1000000000</f>
        <v>0.14080778115555559</v>
      </c>
      <c r="AA140" s="54">
        <f>S140-Z140</f>
        <v>0</v>
      </c>
      <c r="AB140" s="60">
        <f>AA140</f>
        <v>0</v>
      </c>
      <c r="AC140" s="33">
        <f>AB140*1000000000</f>
        <v>0</v>
      </c>
      <c r="AD140" s="24">
        <v>12.345925925925926</v>
      </c>
      <c r="AE140" s="33">
        <f>AD140*1000000</f>
        <v>12345925.925925925</v>
      </c>
      <c r="AF140" s="11">
        <f>AF146*$B$13</f>
        <v>144.1284</v>
      </c>
      <c r="AG140" s="11">
        <f>AC140/AF140</f>
        <v>0</v>
      </c>
      <c r="AH140" s="25">
        <f>IF(AG140&lt;AE140,AC140,AE140*AF140)</f>
        <v>0</v>
      </c>
      <c r="AI140" s="54">
        <f>AH140/1000000000</f>
        <v>0</v>
      </c>
      <c r="AJ140" s="54">
        <f>AB140-AI140</f>
        <v>0</v>
      </c>
      <c r="AK140" s="21"/>
      <c r="AL140" s="11"/>
      <c r="AM140" s="22"/>
    </row>
    <row r="141" spans="1:39" x14ac:dyDescent="0.2">
      <c r="B141" s="8" t="s">
        <v>11</v>
      </c>
      <c r="C141" s="8" t="s">
        <v>12</v>
      </c>
      <c r="D141" s="23">
        <v>0.16500000000000001</v>
      </c>
      <c r="E141" s="10">
        <v>1</v>
      </c>
      <c r="F141" s="4">
        <f>D141*E141</f>
        <v>0.16500000000000001</v>
      </c>
      <c r="G141" s="26">
        <v>6.2268193479422765E-2</v>
      </c>
      <c r="H141" s="10">
        <v>0.6</v>
      </c>
      <c r="I141" s="5">
        <f>G141*H141</f>
        <v>3.7360916087653656E-2</v>
      </c>
      <c r="J141" s="59">
        <f>F141+I141</f>
        <v>0.20236091608765366</v>
      </c>
      <c r="K141" s="33">
        <f t="shared" ref="K141:K143" si="99">J141*1000000000</f>
        <v>202360916.08765367</v>
      </c>
      <c r="L141" s="11"/>
      <c r="M141" s="12">
        <f>IF((M140-O140)&gt;0,M140-O140,0)</f>
        <v>0</v>
      </c>
      <c r="N141" s="11">
        <f>N147*$B$13</f>
        <v>2.4021400000000002</v>
      </c>
      <c r="O141" s="11">
        <f>K141/N141</f>
        <v>84241932.646579161</v>
      </c>
      <c r="P141" s="25">
        <f>IF(O141&lt;M141,K141,M141*N141)</f>
        <v>0</v>
      </c>
      <c r="Q141" s="54">
        <f t="shared" ref="Q141:Q143" si="100">P141/1000000000</f>
        <v>0</v>
      </c>
      <c r="R141" s="55">
        <f>J141-Q141</f>
        <v>0.20236091608765366</v>
      </c>
      <c r="S141" s="54">
        <f>0.5*R141</f>
        <v>0.10118045804382683</v>
      </c>
      <c r="T141" s="33">
        <f t="shared" ref="T141:T143" si="101">S141*1000000000</f>
        <v>101180458.04382683</v>
      </c>
      <c r="U141" s="11"/>
      <c r="V141" s="12">
        <f>IF((V140-X140)&gt;0,V140-X140,0)</f>
        <v>3811263.8045890545</v>
      </c>
      <c r="W141" s="11">
        <f>W147*$B$13</f>
        <v>72.0642</v>
      </c>
      <c r="X141" s="11">
        <f>T141/W141</f>
        <v>1404032.2107763193</v>
      </c>
      <c r="Y141" s="25">
        <f>IF(X141&lt;V141,T141,V141*W141)</f>
        <v>101180458.04382683</v>
      </c>
      <c r="Z141" s="54">
        <f t="shared" ref="Z141:Z143" si="102">Y141/1000000000</f>
        <v>0.10118045804382683</v>
      </c>
      <c r="AA141" s="54">
        <f>S141-Z141</f>
        <v>0</v>
      </c>
      <c r="AB141" s="60">
        <f>0.5*AA141</f>
        <v>0</v>
      </c>
      <c r="AC141" s="33">
        <f t="shared" ref="AC141:AC143" si="103">AB141*1000000000</f>
        <v>0</v>
      </c>
      <c r="AD141" s="11"/>
      <c r="AE141" s="12">
        <f>IF((AE140-AG140)&gt;0,AE140-AG140,0)</f>
        <v>12345925.925925925</v>
      </c>
      <c r="AF141" s="11">
        <f>AF147*$B$13</f>
        <v>144.1284</v>
      </c>
      <c r="AG141" s="11">
        <f>AC141/AF141</f>
        <v>0</v>
      </c>
      <c r="AH141" s="25">
        <f>IF(AG141&lt;AE141,AC141,AE141*AF141)</f>
        <v>0</v>
      </c>
      <c r="AI141" s="54">
        <f t="shared" ref="AI141" si="104">AH141/1000000000</f>
        <v>0</v>
      </c>
      <c r="AJ141" s="54">
        <f>AB141-AI141</f>
        <v>0</v>
      </c>
      <c r="AK141" s="21"/>
      <c r="AL141" s="11"/>
      <c r="AM141" s="22"/>
    </row>
    <row r="142" spans="1:39" x14ac:dyDescent="0.2">
      <c r="B142" s="8" t="s">
        <v>13</v>
      </c>
      <c r="C142" s="8" t="s">
        <v>14</v>
      </c>
      <c r="D142" s="18"/>
      <c r="E142" s="10">
        <v>0</v>
      </c>
      <c r="F142" s="4">
        <f>D141*E142</f>
        <v>0</v>
      </c>
      <c r="G142" s="11"/>
      <c r="H142" s="10">
        <v>0.2</v>
      </c>
      <c r="I142" s="5">
        <f>G141*H142</f>
        <v>1.2453638695884554E-2</v>
      </c>
      <c r="J142" s="59">
        <f>F142+I142</f>
        <v>1.2453638695884554E-2</v>
      </c>
      <c r="K142" s="33">
        <f t="shared" si="99"/>
        <v>12453638.695884554</v>
      </c>
      <c r="L142" s="11"/>
      <c r="M142" s="12">
        <f>IF((M141-O141)&gt;0,M141-O141,0)</f>
        <v>0</v>
      </c>
      <c r="N142" s="11">
        <f>N148*$B$13</f>
        <v>0.24021400000000001</v>
      </c>
      <c r="O142" s="11">
        <f>K142/N142</f>
        <v>51843933.725280598</v>
      </c>
      <c r="P142" s="25">
        <f>IF(O142&lt;M142,K142,M142*N142)</f>
        <v>0</v>
      </c>
      <c r="Q142" s="54">
        <f t="shared" si="100"/>
        <v>0</v>
      </c>
      <c r="R142" s="55">
        <f t="shared" ref="R142:R143" si="105">J142-Q142</f>
        <v>1.2453638695884554E-2</v>
      </c>
      <c r="S142" s="54">
        <f>0.5*R141+0.5*R142</f>
        <v>0.10740727739176911</v>
      </c>
      <c r="T142" s="33">
        <f t="shared" si="101"/>
        <v>107407277.39176911</v>
      </c>
      <c r="U142" s="11"/>
      <c r="V142" s="12">
        <f>IF((V141-X141)&gt;0,V141-X141,0)</f>
        <v>2407231.5938127353</v>
      </c>
      <c r="W142" s="11">
        <f>W148*$B$13</f>
        <v>7.2064199999999996</v>
      </c>
      <c r="X142" s="11">
        <f>T142/W142</f>
        <v>14904387.669851204</v>
      </c>
      <c r="Y142" s="25">
        <f>IF(X142&lt;V142,T142,V142*W142)</f>
        <v>17347521.90228397</v>
      </c>
      <c r="Z142" s="54">
        <f t="shared" si="102"/>
        <v>1.7347521902283971E-2</v>
      </c>
      <c r="AA142" s="54">
        <f t="shared" ref="AA142" si="106">S142-Z142</f>
        <v>9.0059755489485138E-2</v>
      </c>
      <c r="AB142" s="60">
        <f>0.5*AA141+0.5*AA142</f>
        <v>4.5029877744742569E-2</v>
      </c>
      <c r="AC142" s="33">
        <f t="shared" si="103"/>
        <v>45029877.744742572</v>
      </c>
      <c r="AD142" s="11"/>
      <c r="AE142" s="12">
        <f>IF((AE141-AG141)&gt;0,AE141-AG141,0)</f>
        <v>12345925.925925925</v>
      </c>
      <c r="AF142" s="11">
        <f>AF148*$B$13</f>
        <v>14.412839999999999</v>
      </c>
      <c r="AG142" s="11">
        <f>AC142/AF142</f>
        <v>3124289.0190096176</v>
      </c>
      <c r="AH142" s="25">
        <f>IF(AG142&lt;AE142,AC142,AE142*AF142)</f>
        <v>45029877.744742572</v>
      </c>
      <c r="AI142" s="54">
        <f>AH142/1000000000</f>
        <v>4.5029877744742569E-2</v>
      </c>
      <c r="AJ142" s="54">
        <f>AB142-AI142</f>
        <v>0</v>
      </c>
      <c r="AK142" s="21"/>
      <c r="AL142" s="11"/>
      <c r="AM142" s="22"/>
    </row>
    <row r="143" spans="1:39" x14ac:dyDescent="0.2">
      <c r="B143" s="8" t="s">
        <v>15</v>
      </c>
      <c r="C143" s="8" t="s">
        <v>16</v>
      </c>
      <c r="D143" s="18"/>
      <c r="E143" s="10">
        <v>0</v>
      </c>
      <c r="F143" s="4">
        <f>D141*E143</f>
        <v>0</v>
      </c>
      <c r="G143" s="11"/>
      <c r="H143" s="10">
        <v>0.2</v>
      </c>
      <c r="I143" s="5">
        <f>G141*H143</f>
        <v>1.2453638695884554E-2</v>
      </c>
      <c r="J143" s="59">
        <f t="shared" ref="J143" si="107">F143+I143</f>
        <v>1.2453638695884554E-2</v>
      </c>
      <c r="K143" s="33">
        <f t="shared" si="99"/>
        <v>12453638.695884554</v>
      </c>
      <c r="L143" s="11"/>
      <c r="M143" s="12">
        <f>IF((M142-O142)&gt;0,M142-O142,0)</f>
        <v>0</v>
      </c>
      <c r="N143" s="11">
        <f>N149*$B$13</f>
        <v>6.0053500000000003E-2</v>
      </c>
      <c r="O143" s="11">
        <f>K143/N143</f>
        <v>207375734.90112239</v>
      </c>
      <c r="P143" s="25">
        <f>IF(O143&lt;M143,K143,M143*N143)</f>
        <v>0</v>
      </c>
      <c r="Q143" s="54">
        <f t="shared" si="100"/>
        <v>0</v>
      </c>
      <c r="R143" s="55">
        <f t="shared" si="105"/>
        <v>1.2453638695884554E-2</v>
      </c>
      <c r="S143" s="54">
        <f>0.5*R142+R143</f>
        <v>1.8680458043826832E-2</v>
      </c>
      <c r="T143" s="33">
        <f t="shared" si="101"/>
        <v>18680458.043826833</v>
      </c>
      <c r="U143" s="11"/>
      <c r="V143" s="12">
        <f>IF((V142-X142)&gt;0,V142-X142,0)</f>
        <v>0</v>
      </c>
      <c r="W143" s="11">
        <f>W149*$B$13</f>
        <v>1.8016049999999999</v>
      </c>
      <c r="X143" s="11">
        <f>T143/W143</f>
        <v>10368786.745056123</v>
      </c>
      <c r="Y143" s="25">
        <f>IF(X143&lt;V143,T143,V143*W143)</f>
        <v>0</v>
      </c>
      <c r="Z143" s="54">
        <f t="shared" si="102"/>
        <v>0</v>
      </c>
      <c r="AA143" s="54">
        <f>S143-Z143</f>
        <v>1.8680458043826832E-2</v>
      </c>
      <c r="AB143" s="60">
        <f>0.5*AA142+AA143</f>
        <v>6.3710335788569397E-2</v>
      </c>
      <c r="AC143" s="33">
        <f t="shared" si="103"/>
        <v>63710335.788569398</v>
      </c>
      <c r="AD143" s="11"/>
      <c r="AE143" s="12">
        <f>IF((AE142-AG142)&gt;0,AE142-AG142,0)</f>
        <v>9221636.9069163073</v>
      </c>
      <c r="AF143" s="11">
        <f>AF149*$B$13</f>
        <v>3.6032099999999998</v>
      </c>
      <c r="AG143" s="11">
        <f>AC143/AF143</f>
        <v>17681549.44856653</v>
      </c>
      <c r="AH143" s="25">
        <f>IF(AG143&lt;AE143,AC143,AE143*AF143)</f>
        <v>33227494.319369905</v>
      </c>
      <c r="AI143" s="54">
        <f t="shared" ref="AI143" si="108">AH143/1000000000</f>
        <v>3.3227494319369902E-2</v>
      </c>
      <c r="AJ143" s="54">
        <f>AB143-AI143</f>
        <v>3.0482841469199495E-2</v>
      </c>
      <c r="AK143" s="21"/>
      <c r="AL143" s="11"/>
      <c r="AM143" s="22"/>
    </row>
    <row r="144" spans="1:39" x14ac:dyDescent="0.2">
      <c r="B144" s="8" t="s">
        <v>6</v>
      </c>
      <c r="D144" s="18"/>
      <c r="E144" s="10"/>
      <c r="F144" s="19"/>
      <c r="G144" s="11"/>
      <c r="H144" s="10"/>
      <c r="I144" s="20"/>
      <c r="J144" s="58">
        <f>SUM(J140:J143)</f>
        <v>0.39226819347942277</v>
      </c>
      <c r="K144" s="25"/>
      <c r="L144" s="11"/>
      <c r="M144" s="25"/>
      <c r="N144" s="11"/>
      <c r="O144" s="11"/>
      <c r="P144" s="11"/>
      <c r="Q144" s="56">
        <f>SUM(Q140:Q143)</f>
        <v>2.4192218844444446E-2</v>
      </c>
      <c r="R144" s="57">
        <f>SUM(R140:R143)</f>
        <v>0.36807597463497832</v>
      </c>
      <c r="S144" s="56">
        <f>SUM(S140:S143)</f>
        <v>0.36807597463497838</v>
      </c>
      <c r="T144" s="25">
        <f>SUM(T140:T143)</f>
        <v>368075974.63497835</v>
      </c>
      <c r="U144" s="11"/>
      <c r="V144" s="25"/>
      <c r="W144" s="11"/>
      <c r="X144" s="11"/>
      <c r="Y144" s="11"/>
      <c r="Z144" s="56">
        <f>SUM(Z140:Z143)</f>
        <v>0.2593357611016664</v>
      </c>
      <c r="AA144" s="56">
        <f>SUM(AA140:AA143)</f>
        <v>0.10874021353331197</v>
      </c>
      <c r="AB144" s="61">
        <f>SUM(AB140:AB143)</f>
        <v>0.10874021353331197</v>
      </c>
      <c r="AC144" s="25">
        <f>SUM(AC140:AC143)</f>
        <v>108740213.53331196</v>
      </c>
      <c r="AD144" s="11"/>
      <c r="AE144" s="25"/>
      <c r="AF144" s="11"/>
      <c r="AG144" s="11"/>
      <c r="AH144" s="11"/>
      <c r="AI144" s="56">
        <f>SUM(AI140:AI143)</f>
        <v>7.8257372064112471E-2</v>
      </c>
      <c r="AJ144" s="56">
        <f>SUM(AJ140:AJ143)</f>
        <v>3.0482841469199495E-2</v>
      </c>
      <c r="AK144" s="21">
        <f>Q144+Z144+AI144</f>
        <v>0.36178535201022333</v>
      </c>
      <c r="AL144" s="11">
        <f>AJ144</f>
        <v>3.0482841469199495E-2</v>
      </c>
      <c r="AM144" s="34">
        <f>AK144/(AK144+AL144)</f>
        <v>0.92229081537604063</v>
      </c>
    </row>
    <row r="145" spans="1:39" x14ac:dyDescent="0.2">
      <c r="D145" s="18" t="s">
        <v>17</v>
      </c>
      <c r="E145" s="10"/>
      <c r="F145" s="19" t="s">
        <v>17</v>
      </c>
      <c r="G145" s="11" t="s">
        <v>17</v>
      </c>
      <c r="H145" s="10"/>
      <c r="I145" s="20" t="s">
        <v>17</v>
      </c>
      <c r="J145" s="42"/>
      <c r="K145" s="25"/>
      <c r="L145" s="11"/>
      <c r="M145" s="25"/>
      <c r="N145" s="11" t="s">
        <v>33</v>
      </c>
      <c r="O145" s="11"/>
      <c r="P145" s="11"/>
      <c r="Q145" s="25"/>
      <c r="R145" s="46"/>
      <c r="S145" s="25"/>
      <c r="T145" s="25"/>
      <c r="U145" s="11"/>
      <c r="V145" s="25"/>
      <c r="W145" s="11" t="s">
        <v>33</v>
      </c>
      <c r="X145" s="11"/>
      <c r="Y145" s="11"/>
      <c r="Z145" s="25"/>
      <c r="AA145" s="25"/>
      <c r="AB145" s="48"/>
      <c r="AC145" s="25"/>
      <c r="AD145" s="11"/>
      <c r="AE145" s="25"/>
      <c r="AF145" s="11" t="s">
        <v>33</v>
      </c>
      <c r="AG145" s="11"/>
      <c r="AH145" s="11"/>
      <c r="AI145" s="25"/>
      <c r="AJ145" s="46"/>
      <c r="AK145" s="11"/>
      <c r="AL145" s="11"/>
      <c r="AM145" s="22"/>
    </row>
    <row r="146" spans="1:39" x14ac:dyDescent="0.2">
      <c r="B146" s="8" t="s">
        <v>19</v>
      </c>
      <c r="D146" s="18">
        <f>D140*1000000/$B$13</f>
        <v>13737.750505798997</v>
      </c>
      <c r="E146" s="10"/>
      <c r="F146" s="19"/>
      <c r="G146" s="11"/>
      <c r="H146" s="10"/>
      <c r="I146" s="20"/>
      <c r="J146" s="42"/>
      <c r="K146" s="25"/>
      <c r="L146" s="11"/>
      <c r="M146" s="25"/>
      <c r="N146" s="11">
        <f>B$7</f>
        <v>0.2</v>
      </c>
      <c r="O146" s="11"/>
      <c r="P146" s="11"/>
      <c r="Q146" s="25"/>
      <c r="R146" s="46"/>
      <c r="S146" s="25"/>
      <c r="T146" s="25"/>
      <c r="U146" s="11"/>
      <c r="V146" s="25"/>
      <c r="W146" s="11">
        <f>C$7</f>
        <v>6</v>
      </c>
      <c r="X146" s="11"/>
      <c r="Y146" s="11"/>
      <c r="Z146" s="25"/>
      <c r="AA146" s="25"/>
      <c r="AB146" s="48"/>
      <c r="AC146" s="25"/>
      <c r="AD146" s="11"/>
      <c r="AE146" s="25"/>
      <c r="AF146" s="11">
        <f>D$7</f>
        <v>12</v>
      </c>
      <c r="AG146" s="11"/>
      <c r="AH146" s="11"/>
      <c r="AI146" s="25"/>
      <c r="AJ146" s="46"/>
      <c r="AK146" s="11"/>
      <c r="AL146" s="11"/>
      <c r="AM146" s="22"/>
    </row>
    <row r="147" spans="1:39" x14ac:dyDescent="0.2">
      <c r="B147" s="8" t="s">
        <v>11</v>
      </c>
      <c r="C147" s="8" t="s">
        <v>12</v>
      </c>
      <c r="D147" s="18">
        <f>D141*1000000/$B$13</f>
        <v>13737.750505798997</v>
      </c>
      <c r="E147" s="10">
        <f>E141</f>
        <v>1</v>
      </c>
      <c r="F147" s="4">
        <f>D147*E147</f>
        <v>13737.750505798997</v>
      </c>
      <c r="G147" s="11">
        <f>G141*1000000/$B$13</f>
        <v>5184.3933725280594</v>
      </c>
      <c r="H147" s="10">
        <f>H141</f>
        <v>0.6</v>
      </c>
      <c r="I147" s="5">
        <f>G147*H147</f>
        <v>3110.6360235168354</v>
      </c>
      <c r="J147" s="42"/>
      <c r="K147" s="25"/>
      <c r="L147" s="11"/>
      <c r="M147" s="25"/>
      <c r="N147" s="11">
        <f>B$8</f>
        <v>0.2</v>
      </c>
      <c r="O147" s="11"/>
      <c r="P147" s="11"/>
      <c r="Q147" s="25"/>
      <c r="R147" s="46"/>
      <c r="S147" s="25"/>
      <c r="T147" s="25"/>
      <c r="U147" s="11"/>
      <c r="V147" s="25"/>
      <c r="W147" s="11">
        <f>C$8</f>
        <v>6</v>
      </c>
      <c r="X147" s="11"/>
      <c r="Y147" s="11"/>
      <c r="Z147" s="25"/>
      <c r="AA147" s="25"/>
      <c r="AB147" s="48"/>
      <c r="AC147" s="25"/>
      <c r="AD147" s="11"/>
      <c r="AE147" s="25"/>
      <c r="AF147" s="11">
        <f>D$8</f>
        <v>12</v>
      </c>
      <c r="AG147" s="11"/>
      <c r="AH147" s="11"/>
      <c r="AI147" s="25"/>
      <c r="AJ147" s="46"/>
      <c r="AK147" s="11"/>
      <c r="AL147" s="11"/>
      <c r="AM147" s="22"/>
    </row>
    <row r="148" spans="1:39" x14ac:dyDescent="0.2">
      <c r="B148" s="8" t="s">
        <v>13</v>
      </c>
      <c r="C148" s="8" t="s">
        <v>14</v>
      </c>
      <c r="D148" s="18"/>
      <c r="E148" s="10">
        <f>E142</f>
        <v>0</v>
      </c>
      <c r="F148" s="4">
        <f>D147*E148</f>
        <v>0</v>
      </c>
      <c r="G148" s="11">
        <f>G142*1000000/$B$13</f>
        <v>0</v>
      </c>
      <c r="H148" s="10">
        <f>H142</f>
        <v>0.2</v>
      </c>
      <c r="I148" s="5">
        <f>G147*H148</f>
        <v>1036.878674505612</v>
      </c>
      <c r="J148" s="42"/>
      <c r="K148" s="25"/>
      <c r="L148" s="11"/>
      <c r="M148" s="25"/>
      <c r="N148" s="11">
        <f>B$9</f>
        <v>0.02</v>
      </c>
      <c r="O148" s="11"/>
      <c r="P148" s="11"/>
      <c r="Q148" s="25"/>
      <c r="R148" s="46"/>
      <c r="S148" s="25"/>
      <c r="T148" s="25"/>
      <c r="U148" s="11"/>
      <c r="V148" s="25"/>
      <c r="W148" s="11">
        <f>C$9</f>
        <v>0.6</v>
      </c>
      <c r="X148" s="11"/>
      <c r="Y148" s="11"/>
      <c r="Z148" s="25"/>
      <c r="AA148" s="25"/>
      <c r="AB148" s="48"/>
      <c r="AC148" s="25"/>
      <c r="AD148" s="11"/>
      <c r="AE148" s="25"/>
      <c r="AF148" s="11">
        <f>D$9</f>
        <v>1.2</v>
      </c>
      <c r="AG148" s="11"/>
      <c r="AH148" s="11"/>
      <c r="AI148" s="25"/>
      <c r="AJ148" s="46"/>
      <c r="AK148" s="11"/>
      <c r="AL148" s="11"/>
      <c r="AM148" s="22"/>
    </row>
    <row r="149" spans="1:39" ht="17" thickBot="1" x14ac:dyDescent="0.25">
      <c r="B149" s="8" t="s">
        <v>15</v>
      </c>
      <c r="C149" s="8" t="s">
        <v>16</v>
      </c>
      <c r="D149" s="27"/>
      <c r="E149" s="28">
        <f>E143</f>
        <v>0</v>
      </c>
      <c r="F149" s="7">
        <f>D147*E149</f>
        <v>0</v>
      </c>
      <c r="G149" s="29">
        <f>G143*1000000/$B$13</f>
        <v>0</v>
      </c>
      <c r="H149" s="28">
        <f t="shared" ref="H149" si="109">H143</f>
        <v>0.2</v>
      </c>
      <c r="I149" s="6">
        <f>G147*H149</f>
        <v>1036.878674505612</v>
      </c>
      <c r="J149" s="43"/>
      <c r="K149" s="44"/>
      <c r="L149" s="29"/>
      <c r="M149" s="44"/>
      <c r="N149" s="29">
        <f>B$10</f>
        <v>5.0000000000000001E-3</v>
      </c>
      <c r="O149" s="29"/>
      <c r="P149" s="29"/>
      <c r="Q149" s="44"/>
      <c r="R149" s="47"/>
      <c r="S149" s="44"/>
      <c r="T149" s="44"/>
      <c r="U149" s="29"/>
      <c r="V149" s="44"/>
      <c r="W149" s="29">
        <f>C$10</f>
        <v>0.15</v>
      </c>
      <c r="X149" s="29"/>
      <c r="Y149" s="29"/>
      <c r="Z149" s="44"/>
      <c r="AA149" s="44"/>
      <c r="AB149" s="49"/>
      <c r="AC149" s="44"/>
      <c r="AD149" s="29"/>
      <c r="AE149" s="44"/>
      <c r="AF149" s="29">
        <f>D$10</f>
        <v>0.3</v>
      </c>
      <c r="AG149" s="29"/>
      <c r="AH149" s="29"/>
      <c r="AI149" s="44"/>
      <c r="AJ149" s="47"/>
      <c r="AK149" s="29"/>
      <c r="AL149" s="29"/>
      <c r="AM149" s="30"/>
    </row>
    <row r="150" spans="1:39" x14ac:dyDescent="0.2">
      <c r="A150" s="1" t="s">
        <v>57</v>
      </c>
      <c r="B150" s="8" t="s">
        <v>30</v>
      </c>
      <c r="C150" s="8" t="s">
        <v>31</v>
      </c>
      <c r="D150" s="13" t="s">
        <v>20</v>
      </c>
      <c r="E150" s="14" t="s">
        <v>4</v>
      </c>
      <c r="F150" s="15" t="s">
        <v>3</v>
      </c>
      <c r="G150" s="16" t="s">
        <v>3</v>
      </c>
      <c r="H150" s="14" t="s">
        <v>4</v>
      </c>
      <c r="I150" s="15" t="s">
        <v>3</v>
      </c>
      <c r="J150" s="40" t="s">
        <v>20</v>
      </c>
      <c r="K150" s="41" t="s">
        <v>20</v>
      </c>
      <c r="L150" s="16" t="s">
        <v>32</v>
      </c>
      <c r="M150" s="41" t="s">
        <v>35</v>
      </c>
      <c r="N150" s="16" t="s">
        <v>5</v>
      </c>
      <c r="O150" s="16" t="s">
        <v>34</v>
      </c>
      <c r="P150" s="16" t="s">
        <v>21</v>
      </c>
      <c r="Q150" s="41" t="s">
        <v>21</v>
      </c>
      <c r="R150" s="45" t="s">
        <v>22</v>
      </c>
      <c r="S150" s="41" t="s">
        <v>20</v>
      </c>
      <c r="T150" s="41" t="s">
        <v>20</v>
      </c>
      <c r="U150" s="16" t="s">
        <v>32</v>
      </c>
      <c r="V150" s="41" t="s">
        <v>35</v>
      </c>
      <c r="W150" s="16" t="s">
        <v>5</v>
      </c>
      <c r="X150" s="16" t="s">
        <v>34</v>
      </c>
      <c r="Y150" s="16" t="s">
        <v>21</v>
      </c>
      <c r="Z150" s="41" t="s">
        <v>21</v>
      </c>
      <c r="AA150" s="45" t="s">
        <v>22</v>
      </c>
      <c r="AB150" s="41" t="s">
        <v>20</v>
      </c>
      <c r="AC150" s="41" t="s">
        <v>20</v>
      </c>
      <c r="AD150" s="16" t="s">
        <v>32</v>
      </c>
      <c r="AE150" s="41" t="s">
        <v>35</v>
      </c>
      <c r="AF150" s="16" t="s">
        <v>5</v>
      </c>
      <c r="AG150" s="16" t="s">
        <v>34</v>
      </c>
      <c r="AH150" s="16" t="s">
        <v>21</v>
      </c>
      <c r="AI150" s="41" t="s">
        <v>21</v>
      </c>
      <c r="AJ150" s="45" t="s">
        <v>22</v>
      </c>
      <c r="AK150" s="16" t="s">
        <v>23</v>
      </c>
      <c r="AL150" s="16" t="s">
        <v>24</v>
      </c>
      <c r="AM150" s="17" t="s">
        <v>36</v>
      </c>
    </row>
    <row r="151" spans="1:39" x14ac:dyDescent="0.2">
      <c r="D151" s="18"/>
      <c r="E151" s="10"/>
      <c r="F151" s="19"/>
      <c r="G151" s="11"/>
      <c r="H151" s="10"/>
      <c r="I151" s="20"/>
      <c r="J151" s="42" t="s">
        <v>6</v>
      </c>
      <c r="K151" s="25" t="s">
        <v>6</v>
      </c>
      <c r="L151" s="11"/>
      <c r="M151" s="25"/>
      <c r="N151" s="11"/>
      <c r="O151" s="11"/>
      <c r="P151" s="11"/>
      <c r="Q151" s="25"/>
      <c r="R151" s="46"/>
      <c r="S151" s="25" t="s">
        <v>6</v>
      </c>
      <c r="T151" s="25" t="s">
        <v>6</v>
      </c>
      <c r="U151" s="11"/>
      <c r="V151" s="25"/>
      <c r="W151" s="11"/>
      <c r="X151" s="11"/>
      <c r="Y151" s="11"/>
      <c r="Z151" s="25"/>
      <c r="AA151" s="25"/>
      <c r="AB151" s="48" t="s">
        <v>6</v>
      </c>
      <c r="AC151" s="25" t="s">
        <v>6</v>
      </c>
      <c r="AD151" s="11"/>
      <c r="AE151" s="25"/>
      <c r="AF151" s="11"/>
      <c r="AG151" s="11"/>
      <c r="AH151" s="11"/>
      <c r="AI151" s="25"/>
      <c r="AJ151" s="46"/>
      <c r="AK151" s="11"/>
      <c r="AL151" s="11"/>
      <c r="AM151" s="22"/>
    </row>
    <row r="152" spans="1:39" x14ac:dyDescent="0.2">
      <c r="D152" s="18" t="s">
        <v>27</v>
      </c>
      <c r="E152" s="10"/>
      <c r="F152" s="19" t="s">
        <v>27</v>
      </c>
      <c r="G152" s="11" t="s">
        <v>27</v>
      </c>
      <c r="H152" s="10"/>
      <c r="I152" s="20" t="s">
        <v>27</v>
      </c>
      <c r="J152" s="42" t="s">
        <v>27</v>
      </c>
      <c r="K152" s="25" t="s">
        <v>9</v>
      </c>
      <c r="L152" s="11" t="s">
        <v>27</v>
      </c>
      <c r="M152" s="25" t="s">
        <v>7</v>
      </c>
      <c r="N152" s="11" t="s">
        <v>8</v>
      </c>
      <c r="O152" s="11" t="s">
        <v>7</v>
      </c>
      <c r="P152" s="11" t="s">
        <v>9</v>
      </c>
      <c r="Q152" s="25" t="s">
        <v>27</v>
      </c>
      <c r="R152" s="46" t="s">
        <v>27</v>
      </c>
      <c r="S152" s="25" t="s">
        <v>27</v>
      </c>
      <c r="T152" s="25" t="s">
        <v>9</v>
      </c>
      <c r="U152" s="11" t="s">
        <v>27</v>
      </c>
      <c r="V152" s="25" t="s">
        <v>7</v>
      </c>
      <c r="W152" s="11" t="s">
        <v>8</v>
      </c>
      <c r="X152" s="11" t="s">
        <v>7</v>
      </c>
      <c r="Y152" s="11" t="s">
        <v>9</v>
      </c>
      <c r="Z152" s="25" t="s">
        <v>27</v>
      </c>
      <c r="AA152" s="25" t="s">
        <v>27</v>
      </c>
      <c r="AB152" s="48" t="s">
        <v>27</v>
      </c>
      <c r="AC152" s="25" t="s">
        <v>9</v>
      </c>
      <c r="AD152" s="11" t="s">
        <v>27</v>
      </c>
      <c r="AE152" s="25" t="s">
        <v>7</v>
      </c>
      <c r="AF152" s="11" t="s">
        <v>8</v>
      </c>
      <c r="AG152" s="11" t="s">
        <v>7</v>
      </c>
      <c r="AH152" s="11" t="s">
        <v>9</v>
      </c>
      <c r="AI152" s="25" t="s">
        <v>27</v>
      </c>
      <c r="AJ152" s="46" t="s">
        <v>27</v>
      </c>
      <c r="AK152" s="11"/>
      <c r="AL152" s="11"/>
      <c r="AM152" s="22"/>
    </row>
    <row r="153" spans="1:39" x14ac:dyDescent="0.2">
      <c r="B153" s="8" t="s">
        <v>19</v>
      </c>
      <c r="D153" s="23">
        <v>0.32941176470588235</v>
      </c>
      <c r="E153" s="10"/>
      <c r="F153" s="19"/>
      <c r="G153" s="11"/>
      <c r="H153" s="10"/>
      <c r="I153" s="20"/>
      <c r="J153" s="59">
        <f>D153</f>
        <v>0.32941176470588235</v>
      </c>
      <c r="K153" s="33">
        <f>J153*1000000000</f>
        <v>329411764.70588237</v>
      </c>
      <c r="L153" s="24">
        <v>3.3</v>
      </c>
      <c r="M153" s="33">
        <f>L153*1000000</f>
        <v>3300000</v>
      </c>
      <c r="N153" s="11">
        <f>N159*$B$13</f>
        <v>2.4021400000000002</v>
      </c>
      <c r="O153" s="11">
        <f>K153/N153</f>
        <v>137132625.36982954</v>
      </c>
      <c r="P153" s="25">
        <f>IF(O153&lt;M153,K153,M153*N153)</f>
        <v>7927062.0000000009</v>
      </c>
      <c r="Q153" s="54">
        <f>P153/1000000000</f>
        <v>7.9270620000000003E-3</v>
      </c>
      <c r="R153" s="55">
        <f>J153-Q153</f>
        <v>0.32148470270588236</v>
      </c>
      <c r="S153" s="54">
        <f>R153</f>
        <v>0.32148470270588236</v>
      </c>
      <c r="T153" s="33">
        <f>S153*1000000000</f>
        <v>321484702.70588237</v>
      </c>
      <c r="U153" s="24">
        <v>0.59999999999999964</v>
      </c>
      <c r="V153" s="33">
        <f>U153*1000000</f>
        <v>599999.99999999965</v>
      </c>
      <c r="W153" s="11">
        <f>W159*$B$13</f>
        <v>72.0642</v>
      </c>
      <c r="X153" s="11">
        <f>T153/W153</f>
        <v>4461087.5123276515</v>
      </c>
      <c r="Y153" s="25">
        <f>IF(X153&lt;V153,T153,V153*W153)</f>
        <v>43238519.999999978</v>
      </c>
      <c r="Z153" s="54">
        <f>Y153/1000000000</f>
        <v>4.3238519999999975E-2</v>
      </c>
      <c r="AA153" s="54">
        <f>S153-Z153</f>
        <v>0.27824618270588242</v>
      </c>
      <c r="AB153" s="60">
        <f>AA153</f>
        <v>0.27824618270588242</v>
      </c>
      <c r="AC153" s="33">
        <f>AB153*1000000000</f>
        <v>278246182.70588243</v>
      </c>
      <c r="AD153" s="24">
        <v>3.3000000000000003</v>
      </c>
      <c r="AE153" s="33">
        <f>AD153*1000000</f>
        <v>3300000.0000000005</v>
      </c>
      <c r="AF153" s="11">
        <f>AF159*$B$13</f>
        <v>144.1284</v>
      </c>
      <c r="AG153" s="11">
        <f>AC153/AF153</f>
        <v>1930543.7561638264</v>
      </c>
      <c r="AH153" s="25">
        <f>IF(AG153&lt;AE153,AC153,AE153*AF153)</f>
        <v>278246182.70588243</v>
      </c>
      <c r="AI153" s="54">
        <f>AH153/1000000000</f>
        <v>0.27824618270588242</v>
      </c>
      <c r="AJ153" s="54">
        <f>AB153-AI153</f>
        <v>0</v>
      </c>
      <c r="AK153" s="21"/>
      <c r="AL153" s="11"/>
      <c r="AM153" s="22"/>
    </row>
    <row r="154" spans="1:39" x14ac:dyDescent="0.2">
      <c r="B154" s="8" t="s">
        <v>11</v>
      </c>
      <c r="C154" s="8" t="s">
        <v>12</v>
      </c>
      <c r="D154" s="23">
        <v>1.1882352941176471</v>
      </c>
      <c r="E154" s="10">
        <v>1</v>
      </c>
      <c r="F154" s="4">
        <f>D154*E154</f>
        <v>1.1882352941176471</v>
      </c>
      <c r="G154" s="26">
        <v>0.28525412500000003</v>
      </c>
      <c r="H154" s="10">
        <v>0.6</v>
      </c>
      <c r="I154" s="5">
        <f>G154*H154</f>
        <v>0.171152475</v>
      </c>
      <c r="J154" s="59">
        <f>F154+I154</f>
        <v>1.359387769117647</v>
      </c>
      <c r="K154" s="33">
        <f t="shared" ref="K154:K156" si="110">J154*1000000000</f>
        <v>1359387769.1176469</v>
      </c>
      <c r="L154" s="11"/>
      <c r="M154" s="12">
        <f>IF((M153-O153)&gt;0,M153-O153,0)</f>
        <v>0</v>
      </c>
      <c r="N154" s="11">
        <f>N160*$B$13</f>
        <v>2.4021400000000002</v>
      </c>
      <c r="O154" s="11">
        <f>K154/N154</f>
        <v>565906970.08402789</v>
      </c>
      <c r="P154" s="25">
        <f>IF(O154&lt;M154,K154,M154*N154)</f>
        <v>0</v>
      </c>
      <c r="Q154" s="54">
        <f t="shared" ref="Q154:Q156" si="111">P154/1000000000</f>
        <v>0</v>
      </c>
      <c r="R154" s="55">
        <f>J154-Q154</f>
        <v>1.359387769117647</v>
      </c>
      <c r="S154" s="54">
        <f>0.5*R154</f>
        <v>0.67969388455882351</v>
      </c>
      <c r="T154" s="33">
        <f t="shared" ref="T154:T156" si="112">S154*1000000000</f>
        <v>679693884.55882347</v>
      </c>
      <c r="U154" s="11"/>
      <c r="V154" s="12">
        <f>IF((V153-X153)&gt;0,V153-X153,0)</f>
        <v>0</v>
      </c>
      <c r="W154" s="11">
        <f>W160*$B$13</f>
        <v>72.0642</v>
      </c>
      <c r="X154" s="11">
        <f>T154/W154</f>
        <v>9431782.8347337991</v>
      </c>
      <c r="Y154" s="25">
        <f>IF(X154&lt;V154,T154,V154*W154)</f>
        <v>0</v>
      </c>
      <c r="Z154" s="54">
        <f t="shared" ref="Z154:Z156" si="113">Y154/1000000000</f>
        <v>0</v>
      </c>
      <c r="AA154" s="54">
        <f>S154-Z154</f>
        <v>0.67969388455882351</v>
      </c>
      <c r="AB154" s="60">
        <f>0.5*AA154</f>
        <v>0.33984694227941176</v>
      </c>
      <c r="AC154" s="33">
        <f t="shared" ref="AC154:AC156" si="114">AB154*1000000000</f>
        <v>339846942.27941173</v>
      </c>
      <c r="AD154" s="11"/>
      <c r="AE154" s="12">
        <f>IF((AE153-AG153)&gt;0,AE153-AG153,0)</f>
        <v>1369456.243836174</v>
      </c>
      <c r="AF154" s="11">
        <f>AF160*$B$13</f>
        <v>144.1284</v>
      </c>
      <c r="AG154" s="11">
        <f>AC154/AF154</f>
        <v>2357945.7086834498</v>
      </c>
      <c r="AH154" s="25">
        <f>IF(AG154&lt;AE154,AC154,AE154*AF154)</f>
        <v>197377537.29411763</v>
      </c>
      <c r="AI154" s="54">
        <f t="shared" ref="AI154" si="115">AH154/1000000000</f>
        <v>0.19737753729411764</v>
      </c>
      <c r="AJ154" s="54">
        <f>AB154-AI154</f>
        <v>0.14246940498529412</v>
      </c>
      <c r="AK154" s="21"/>
      <c r="AL154" s="11"/>
      <c r="AM154" s="22"/>
    </row>
    <row r="155" spans="1:39" x14ac:dyDescent="0.2">
      <c r="B155" s="8" t="s">
        <v>13</v>
      </c>
      <c r="C155" s="8" t="s">
        <v>14</v>
      </c>
      <c r="D155" s="18"/>
      <c r="E155" s="10">
        <v>0</v>
      </c>
      <c r="F155" s="4">
        <f>D154*E155</f>
        <v>0</v>
      </c>
      <c r="G155" s="11"/>
      <c r="H155" s="10">
        <v>0.2</v>
      </c>
      <c r="I155" s="5">
        <f>G154*H155</f>
        <v>5.7050825000000006E-2</v>
      </c>
      <c r="J155" s="59">
        <f>F155+I155</f>
        <v>5.7050825000000006E-2</v>
      </c>
      <c r="K155" s="33">
        <f t="shared" si="110"/>
        <v>57050825.000000007</v>
      </c>
      <c r="L155" s="11"/>
      <c r="M155" s="12">
        <f>IF((M154-O154)&gt;0,M154-O154,0)</f>
        <v>0</v>
      </c>
      <c r="N155" s="11">
        <f>N161*$B$13</f>
        <v>0.24021400000000001</v>
      </c>
      <c r="O155" s="11">
        <f>K155/N155</f>
        <v>237500000.00000003</v>
      </c>
      <c r="P155" s="25">
        <f>IF(O155&lt;M155,K155,M155*N155)</f>
        <v>0</v>
      </c>
      <c r="Q155" s="54">
        <f t="shared" si="111"/>
        <v>0</v>
      </c>
      <c r="R155" s="55">
        <f t="shared" ref="R155:R156" si="116">J155-Q155</f>
        <v>5.7050825000000006E-2</v>
      </c>
      <c r="S155" s="54">
        <f>0.5*R154+0.5*R155</f>
        <v>0.70821929705882347</v>
      </c>
      <c r="T155" s="33">
        <f t="shared" si="112"/>
        <v>708219297.05882347</v>
      </c>
      <c r="U155" s="11"/>
      <c r="V155" s="12">
        <f>IF((V154-X154)&gt;0,V154-X154,0)</f>
        <v>0</v>
      </c>
      <c r="W155" s="11">
        <f>W161*$B$13</f>
        <v>7.2064199999999996</v>
      </c>
      <c r="X155" s="11">
        <f>T155/W155</f>
        <v>98276161.680671334</v>
      </c>
      <c r="Y155" s="25">
        <f>IF(X155&lt;V155,T155,V155*W155)</f>
        <v>0</v>
      </c>
      <c r="Z155" s="54">
        <f t="shared" si="113"/>
        <v>0</v>
      </c>
      <c r="AA155" s="54">
        <f t="shared" ref="AA155" si="117">S155-Z155</f>
        <v>0.70821929705882347</v>
      </c>
      <c r="AB155" s="60">
        <f>0.5*AA154+0.5*AA155</f>
        <v>0.69395659080882344</v>
      </c>
      <c r="AC155" s="33">
        <f t="shared" si="114"/>
        <v>693956590.80882347</v>
      </c>
      <c r="AD155" s="11"/>
      <c r="AE155" s="12">
        <f>IF((AE154-AG154)&gt;0,AE154-AG154,0)</f>
        <v>0</v>
      </c>
      <c r="AF155" s="11">
        <f>AF161*$B$13</f>
        <v>14.412839999999999</v>
      </c>
      <c r="AG155" s="11">
        <f>AC155/AF155</f>
        <v>48148497.507002331</v>
      </c>
      <c r="AH155" s="25">
        <f>IF(AG155&lt;AE155,AC155,AE155*AF155)</f>
        <v>0</v>
      </c>
      <c r="AI155" s="54">
        <f>AH155/1000000000</f>
        <v>0</v>
      </c>
      <c r="AJ155" s="54">
        <f>AB155-AI155</f>
        <v>0.69395659080882344</v>
      </c>
      <c r="AK155" s="21"/>
      <c r="AL155" s="11"/>
      <c r="AM155" s="22"/>
    </row>
    <row r="156" spans="1:39" x14ac:dyDescent="0.2">
      <c r="B156" s="8" t="s">
        <v>15</v>
      </c>
      <c r="C156" s="8" t="s">
        <v>16</v>
      </c>
      <c r="D156" s="18"/>
      <c r="E156" s="10">
        <v>0</v>
      </c>
      <c r="F156" s="4">
        <f>D154*E156</f>
        <v>0</v>
      </c>
      <c r="G156" s="11"/>
      <c r="H156" s="10">
        <v>0.2</v>
      </c>
      <c r="I156" s="5">
        <f>G154*H156</f>
        <v>5.7050825000000006E-2</v>
      </c>
      <c r="J156" s="59">
        <f t="shared" ref="J156" si="118">F156+I156</f>
        <v>5.7050825000000006E-2</v>
      </c>
      <c r="K156" s="33">
        <f t="shared" si="110"/>
        <v>57050825.000000007</v>
      </c>
      <c r="L156" s="11"/>
      <c r="M156" s="12">
        <f>IF((M155-O155)&gt;0,M155-O155,0)</f>
        <v>0</v>
      </c>
      <c r="N156" s="11">
        <f>N162*$B$13</f>
        <v>6.0053500000000003E-2</v>
      </c>
      <c r="O156" s="11">
        <f>K156/N156</f>
        <v>950000000.00000012</v>
      </c>
      <c r="P156" s="25">
        <f>IF(O156&lt;M156,K156,M156*N156)</f>
        <v>0</v>
      </c>
      <c r="Q156" s="54">
        <f t="shared" si="111"/>
        <v>0</v>
      </c>
      <c r="R156" s="55">
        <f t="shared" si="116"/>
        <v>5.7050825000000006E-2</v>
      </c>
      <c r="S156" s="54">
        <f>0.5*R155+R156</f>
        <v>8.5576237500000013E-2</v>
      </c>
      <c r="T156" s="33">
        <f t="shared" si="112"/>
        <v>85576237.500000015</v>
      </c>
      <c r="U156" s="11"/>
      <c r="V156" s="12">
        <f>IF((V155-X155)&gt;0,V155-X155,0)</f>
        <v>0</v>
      </c>
      <c r="W156" s="11">
        <f>W162*$B$13</f>
        <v>1.8016049999999999</v>
      </c>
      <c r="X156" s="11">
        <f>T156/W156</f>
        <v>47500000.000000007</v>
      </c>
      <c r="Y156" s="25">
        <f>IF(X156&lt;V156,T156,V156*W156)</f>
        <v>0</v>
      </c>
      <c r="Z156" s="54">
        <f t="shared" si="113"/>
        <v>0</v>
      </c>
      <c r="AA156" s="54">
        <f>S156-Z156</f>
        <v>8.5576237500000013E-2</v>
      </c>
      <c r="AB156" s="60">
        <f>0.5*AA155+AA156</f>
        <v>0.43968588602941172</v>
      </c>
      <c r="AC156" s="33">
        <f t="shared" si="114"/>
        <v>439685886.02941173</v>
      </c>
      <c r="AD156" s="11"/>
      <c r="AE156" s="12">
        <f>IF((AE155-AG155)&gt;0,AE155-AG155,0)</f>
        <v>0</v>
      </c>
      <c r="AF156" s="11">
        <f>AF162*$B$13</f>
        <v>3.6032099999999998</v>
      </c>
      <c r="AG156" s="11">
        <f>AC156/AF156</f>
        <v>122026161.68067133</v>
      </c>
      <c r="AH156" s="25">
        <f>IF(AG156&lt;AE156,AC156,AE156*AF156)</f>
        <v>0</v>
      </c>
      <c r="AI156" s="54">
        <f t="shared" ref="AI156" si="119">AH156/1000000000</f>
        <v>0</v>
      </c>
      <c r="AJ156" s="54">
        <f>AB156-AI156</f>
        <v>0.43968588602941172</v>
      </c>
      <c r="AK156" s="21"/>
      <c r="AL156" s="11"/>
      <c r="AM156" s="22"/>
    </row>
    <row r="157" spans="1:39" x14ac:dyDescent="0.2">
      <c r="B157" s="8" t="s">
        <v>6</v>
      </c>
      <c r="D157" s="18"/>
      <c r="E157" s="10"/>
      <c r="F157" s="19"/>
      <c r="G157" s="11"/>
      <c r="H157" s="10"/>
      <c r="I157" s="20"/>
      <c r="J157" s="58">
        <f>SUM(J153:J156)</f>
        <v>1.8029011838235292</v>
      </c>
      <c r="K157" s="25"/>
      <c r="L157" s="11"/>
      <c r="M157" s="25"/>
      <c r="N157" s="11"/>
      <c r="O157" s="11"/>
      <c r="P157" s="11"/>
      <c r="Q157" s="56">
        <f>SUM(Q153:Q156)</f>
        <v>7.9270620000000003E-3</v>
      </c>
      <c r="R157" s="57">
        <f>SUM(R153:R156)</f>
        <v>1.7949741218235293</v>
      </c>
      <c r="S157" s="56">
        <f>SUM(S153:S156)</f>
        <v>1.7949741218235293</v>
      </c>
      <c r="T157" s="25">
        <f>SUM(T153:T156)</f>
        <v>1794974121.8235292</v>
      </c>
      <c r="U157" s="11"/>
      <c r="V157" s="25"/>
      <c r="W157" s="11"/>
      <c r="X157" s="11"/>
      <c r="Y157" s="11"/>
      <c r="Z157" s="56">
        <f>SUM(Z153:Z156)</f>
        <v>4.3238519999999975E-2</v>
      </c>
      <c r="AA157" s="56">
        <f>SUM(AA153:AA156)</f>
        <v>1.7517356018235295</v>
      </c>
      <c r="AB157" s="61">
        <f>SUM(AB153:AB156)</f>
        <v>1.7517356018235293</v>
      </c>
      <c r="AC157" s="25">
        <f>SUM(AC153:AC156)</f>
        <v>1751735601.8235292</v>
      </c>
      <c r="AD157" s="11"/>
      <c r="AE157" s="25"/>
      <c r="AF157" s="11"/>
      <c r="AG157" s="11"/>
      <c r="AH157" s="11"/>
      <c r="AI157" s="56">
        <f>SUM(AI153:AI156)</f>
        <v>0.47562372000000008</v>
      </c>
      <c r="AJ157" s="56">
        <f>SUM(AJ153:AJ156)</f>
        <v>1.2761118818235293</v>
      </c>
      <c r="AK157" s="21">
        <f>Q157+Z157+AI157</f>
        <v>0.52678930200000007</v>
      </c>
      <c r="AL157" s="11">
        <f>AJ157</f>
        <v>1.2761118818235293</v>
      </c>
      <c r="AM157" s="34">
        <f>AK157/(AK157+AL157)</f>
        <v>0.29218978096337139</v>
      </c>
    </row>
    <row r="158" spans="1:39" x14ac:dyDescent="0.2">
      <c r="D158" s="18" t="s">
        <v>17</v>
      </c>
      <c r="E158" s="10"/>
      <c r="F158" s="19" t="s">
        <v>17</v>
      </c>
      <c r="G158" s="11" t="s">
        <v>17</v>
      </c>
      <c r="H158" s="10"/>
      <c r="I158" s="20" t="s">
        <v>17</v>
      </c>
      <c r="J158" s="42"/>
      <c r="K158" s="25"/>
      <c r="L158" s="11"/>
      <c r="M158" s="25"/>
      <c r="N158" s="11" t="s">
        <v>33</v>
      </c>
      <c r="O158" s="11"/>
      <c r="P158" s="11"/>
      <c r="Q158" s="25"/>
      <c r="R158" s="46"/>
      <c r="S158" s="25"/>
      <c r="T158" s="25"/>
      <c r="U158" s="11"/>
      <c r="V158" s="25"/>
      <c r="W158" s="11" t="s">
        <v>33</v>
      </c>
      <c r="X158" s="11"/>
      <c r="Y158" s="11"/>
      <c r="Z158" s="25"/>
      <c r="AA158" s="25"/>
      <c r="AB158" s="48"/>
      <c r="AC158" s="25"/>
      <c r="AD158" s="11"/>
      <c r="AE158" s="25"/>
      <c r="AF158" s="11" t="s">
        <v>33</v>
      </c>
      <c r="AG158" s="11"/>
      <c r="AH158" s="11"/>
      <c r="AI158" s="25"/>
      <c r="AJ158" s="46"/>
      <c r="AK158" s="11"/>
      <c r="AL158" s="11"/>
      <c r="AM158" s="22"/>
    </row>
    <row r="159" spans="1:39" x14ac:dyDescent="0.2">
      <c r="B159" s="8" t="s">
        <v>19</v>
      </c>
      <c r="D159" s="18">
        <f>D153*1000000/$B$13</f>
        <v>27426.52507396591</v>
      </c>
      <c r="E159" s="10"/>
      <c r="F159" s="19"/>
      <c r="G159" s="11"/>
      <c r="H159" s="10"/>
      <c r="I159" s="20"/>
      <c r="J159" s="42"/>
      <c r="K159" s="25"/>
      <c r="L159" s="11"/>
      <c r="M159" s="25"/>
      <c r="N159" s="11">
        <f>B$7</f>
        <v>0.2</v>
      </c>
      <c r="O159" s="11"/>
      <c r="P159" s="11"/>
      <c r="Q159" s="25"/>
      <c r="R159" s="46"/>
      <c r="S159" s="25"/>
      <c r="T159" s="25"/>
      <c r="U159" s="11"/>
      <c r="V159" s="25"/>
      <c r="W159" s="11">
        <f>C$7</f>
        <v>6</v>
      </c>
      <c r="X159" s="11"/>
      <c r="Y159" s="11"/>
      <c r="Z159" s="25"/>
      <c r="AA159" s="25"/>
      <c r="AB159" s="48"/>
      <c r="AC159" s="25"/>
      <c r="AD159" s="11"/>
      <c r="AE159" s="25"/>
      <c r="AF159" s="11">
        <f>D$7</f>
        <v>12</v>
      </c>
      <c r="AG159" s="11"/>
      <c r="AH159" s="11"/>
      <c r="AI159" s="25"/>
      <c r="AJ159" s="46"/>
      <c r="AK159" s="11"/>
      <c r="AL159" s="11"/>
      <c r="AM159" s="22"/>
    </row>
    <row r="160" spans="1:39" x14ac:dyDescent="0.2">
      <c r="B160" s="8" t="s">
        <v>11</v>
      </c>
      <c r="C160" s="8" t="s">
        <v>12</v>
      </c>
      <c r="D160" s="18">
        <f>D154*1000000/$B$13</f>
        <v>98931.3940168056</v>
      </c>
      <c r="E160" s="10">
        <f>E154</f>
        <v>1</v>
      </c>
      <c r="F160" s="4">
        <f>D160*E160</f>
        <v>98931.3940168056</v>
      </c>
      <c r="G160" s="11">
        <f>G154*1000000/$B$13</f>
        <v>23750</v>
      </c>
      <c r="H160" s="10">
        <f>H154</f>
        <v>0.6</v>
      </c>
      <c r="I160" s="5">
        <f>G160*H160</f>
        <v>14250</v>
      </c>
      <c r="J160" s="42"/>
      <c r="K160" s="25"/>
      <c r="L160" s="11"/>
      <c r="M160" s="25"/>
      <c r="N160" s="11">
        <f>B$8</f>
        <v>0.2</v>
      </c>
      <c r="O160" s="11"/>
      <c r="P160" s="11"/>
      <c r="Q160" s="25"/>
      <c r="R160" s="46"/>
      <c r="S160" s="25"/>
      <c r="T160" s="25"/>
      <c r="U160" s="11"/>
      <c r="V160" s="25"/>
      <c r="W160" s="11">
        <f>C$8</f>
        <v>6</v>
      </c>
      <c r="X160" s="11"/>
      <c r="Y160" s="11"/>
      <c r="Z160" s="25"/>
      <c r="AA160" s="25"/>
      <c r="AB160" s="48"/>
      <c r="AC160" s="25"/>
      <c r="AD160" s="11"/>
      <c r="AE160" s="25"/>
      <c r="AF160" s="11">
        <f>D$8</f>
        <v>12</v>
      </c>
      <c r="AG160" s="11"/>
      <c r="AH160" s="11"/>
      <c r="AI160" s="25"/>
      <c r="AJ160" s="46"/>
      <c r="AK160" s="11"/>
      <c r="AL160" s="11"/>
      <c r="AM160" s="22"/>
    </row>
    <row r="161" spans="1:39" x14ac:dyDescent="0.2">
      <c r="B161" s="8" t="s">
        <v>13</v>
      </c>
      <c r="C161" s="8" t="s">
        <v>14</v>
      </c>
      <c r="D161" s="18"/>
      <c r="E161" s="10">
        <f>E155</f>
        <v>0</v>
      </c>
      <c r="F161" s="4">
        <f>D160*E161</f>
        <v>0</v>
      </c>
      <c r="G161" s="11">
        <f>G155*1000000/$B$13</f>
        <v>0</v>
      </c>
      <c r="H161" s="10">
        <f>H155</f>
        <v>0.2</v>
      </c>
      <c r="I161" s="5">
        <f>G160*H161</f>
        <v>4750</v>
      </c>
      <c r="J161" s="42"/>
      <c r="K161" s="25"/>
      <c r="L161" s="11"/>
      <c r="M161" s="25"/>
      <c r="N161" s="11">
        <f>B$9</f>
        <v>0.02</v>
      </c>
      <c r="O161" s="11"/>
      <c r="P161" s="11"/>
      <c r="Q161" s="25"/>
      <c r="R161" s="46"/>
      <c r="S161" s="25"/>
      <c r="T161" s="25"/>
      <c r="U161" s="11"/>
      <c r="V161" s="25"/>
      <c r="W161" s="11">
        <f>C$9</f>
        <v>0.6</v>
      </c>
      <c r="X161" s="11"/>
      <c r="Y161" s="11"/>
      <c r="Z161" s="25"/>
      <c r="AA161" s="25"/>
      <c r="AB161" s="48"/>
      <c r="AC161" s="25"/>
      <c r="AD161" s="11"/>
      <c r="AE161" s="25"/>
      <c r="AF161" s="11">
        <f>D$9</f>
        <v>1.2</v>
      </c>
      <c r="AG161" s="11"/>
      <c r="AH161" s="11"/>
      <c r="AI161" s="25"/>
      <c r="AJ161" s="46"/>
      <c r="AK161" s="11"/>
      <c r="AL161" s="11"/>
      <c r="AM161" s="22"/>
    </row>
    <row r="162" spans="1:39" ht="17" thickBot="1" x14ac:dyDescent="0.25">
      <c r="B162" s="8" t="s">
        <v>15</v>
      </c>
      <c r="C162" s="8" t="s">
        <v>16</v>
      </c>
      <c r="D162" s="27"/>
      <c r="E162" s="28">
        <f>E156</f>
        <v>0</v>
      </c>
      <c r="F162" s="7">
        <f>D160*E162</f>
        <v>0</v>
      </c>
      <c r="G162" s="29">
        <f>G156*1000000/$B$13</f>
        <v>0</v>
      </c>
      <c r="H162" s="28">
        <f t="shared" ref="H162" si="120">H156</f>
        <v>0.2</v>
      </c>
      <c r="I162" s="6">
        <f>G160*H162</f>
        <v>4750</v>
      </c>
      <c r="J162" s="43"/>
      <c r="K162" s="44"/>
      <c r="L162" s="29"/>
      <c r="M162" s="44"/>
      <c r="N162" s="29">
        <f>B$10</f>
        <v>5.0000000000000001E-3</v>
      </c>
      <c r="O162" s="29"/>
      <c r="P162" s="29"/>
      <c r="Q162" s="44"/>
      <c r="R162" s="47"/>
      <c r="S162" s="44"/>
      <c r="T162" s="44"/>
      <c r="U162" s="29"/>
      <c r="V162" s="44"/>
      <c r="W162" s="29">
        <f>C$10</f>
        <v>0.15</v>
      </c>
      <c r="X162" s="29"/>
      <c r="Y162" s="29"/>
      <c r="Z162" s="44"/>
      <c r="AA162" s="44"/>
      <c r="AB162" s="49"/>
      <c r="AC162" s="44"/>
      <c r="AD162" s="29"/>
      <c r="AE162" s="44"/>
      <c r="AF162" s="29">
        <f>D$10</f>
        <v>0.3</v>
      </c>
      <c r="AG162" s="29"/>
      <c r="AH162" s="29"/>
      <c r="AI162" s="44"/>
      <c r="AJ162" s="47"/>
      <c r="AK162" s="29"/>
      <c r="AL162" s="29"/>
      <c r="AM162" s="30"/>
    </row>
    <row r="163" spans="1:39" x14ac:dyDescent="0.2">
      <c r="A163" s="1" t="s">
        <v>58</v>
      </c>
      <c r="B163" s="8" t="s">
        <v>30</v>
      </c>
      <c r="C163" s="8" t="s">
        <v>31</v>
      </c>
      <c r="D163" s="13" t="s">
        <v>20</v>
      </c>
      <c r="E163" s="14" t="s">
        <v>4</v>
      </c>
      <c r="F163" s="15" t="s">
        <v>3</v>
      </c>
      <c r="G163" s="16" t="s">
        <v>3</v>
      </c>
      <c r="H163" s="14" t="s">
        <v>4</v>
      </c>
      <c r="I163" s="15" t="s">
        <v>3</v>
      </c>
      <c r="J163" s="40" t="s">
        <v>20</v>
      </c>
      <c r="K163" s="41" t="s">
        <v>20</v>
      </c>
      <c r="L163" s="16" t="s">
        <v>32</v>
      </c>
      <c r="M163" s="41" t="s">
        <v>35</v>
      </c>
      <c r="N163" s="16" t="s">
        <v>5</v>
      </c>
      <c r="O163" s="16" t="s">
        <v>34</v>
      </c>
      <c r="P163" s="16" t="s">
        <v>21</v>
      </c>
      <c r="Q163" s="41" t="s">
        <v>21</v>
      </c>
      <c r="R163" s="45" t="s">
        <v>22</v>
      </c>
      <c r="S163" s="41" t="s">
        <v>20</v>
      </c>
      <c r="T163" s="41" t="s">
        <v>20</v>
      </c>
      <c r="U163" s="16" t="s">
        <v>32</v>
      </c>
      <c r="V163" s="41" t="s">
        <v>35</v>
      </c>
      <c r="W163" s="16" t="s">
        <v>5</v>
      </c>
      <c r="X163" s="16" t="s">
        <v>34</v>
      </c>
      <c r="Y163" s="16" t="s">
        <v>21</v>
      </c>
      <c r="Z163" s="41" t="s">
        <v>21</v>
      </c>
      <c r="AA163" s="45" t="s">
        <v>22</v>
      </c>
      <c r="AB163" s="41" t="s">
        <v>20</v>
      </c>
      <c r="AC163" s="41" t="s">
        <v>20</v>
      </c>
      <c r="AD163" s="16" t="s">
        <v>32</v>
      </c>
      <c r="AE163" s="41" t="s">
        <v>35</v>
      </c>
      <c r="AF163" s="16" t="s">
        <v>5</v>
      </c>
      <c r="AG163" s="16" t="s">
        <v>34</v>
      </c>
      <c r="AH163" s="16" t="s">
        <v>21</v>
      </c>
      <c r="AI163" s="41" t="s">
        <v>21</v>
      </c>
      <c r="AJ163" s="45" t="s">
        <v>22</v>
      </c>
      <c r="AK163" s="16" t="s">
        <v>23</v>
      </c>
      <c r="AL163" s="16" t="s">
        <v>24</v>
      </c>
      <c r="AM163" s="17" t="s">
        <v>36</v>
      </c>
    </row>
    <row r="164" spans="1:39" x14ac:dyDescent="0.2">
      <c r="D164" s="18"/>
      <c r="E164" s="10"/>
      <c r="F164" s="19"/>
      <c r="G164" s="11"/>
      <c r="H164" s="10"/>
      <c r="I164" s="20"/>
      <c r="J164" s="42" t="s">
        <v>6</v>
      </c>
      <c r="K164" s="25" t="s">
        <v>6</v>
      </c>
      <c r="L164" s="11"/>
      <c r="M164" s="25"/>
      <c r="N164" s="11"/>
      <c r="O164" s="11"/>
      <c r="P164" s="11"/>
      <c r="Q164" s="25"/>
      <c r="R164" s="46"/>
      <c r="S164" s="25" t="s">
        <v>6</v>
      </c>
      <c r="T164" s="25" t="s">
        <v>6</v>
      </c>
      <c r="U164" s="11"/>
      <c r="V164" s="25"/>
      <c r="W164" s="11"/>
      <c r="X164" s="11"/>
      <c r="Y164" s="11"/>
      <c r="Z164" s="25"/>
      <c r="AA164" s="25"/>
      <c r="AB164" s="48" t="s">
        <v>6</v>
      </c>
      <c r="AC164" s="25" t="s">
        <v>6</v>
      </c>
      <c r="AD164" s="11"/>
      <c r="AE164" s="25"/>
      <c r="AF164" s="11"/>
      <c r="AG164" s="11"/>
      <c r="AH164" s="11"/>
      <c r="AI164" s="25"/>
      <c r="AJ164" s="46"/>
      <c r="AK164" s="11"/>
      <c r="AL164" s="11"/>
      <c r="AM164" s="22"/>
    </row>
    <row r="165" spans="1:39" x14ac:dyDescent="0.2">
      <c r="D165" s="18" t="s">
        <v>27</v>
      </c>
      <c r="E165" s="10"/>
      <c r="F165" s="19" t="s">
        <v>27</v>
      </c>
      <c r="G165" s="11" t="s">
        <v>27</v>
      </c>
      <c r="H165" s="10"/>
      <c r="I165" s="20" t="s">
        <v>27</v>
      </c>
      <c r="J165" s="42" t="s">
        <v>27</v>
      </c>
      <c r="K165" s="25" t="s">
        <v>9</v>
      </c>
      <c r="L165" s="11" t="s">
        <v>27</v>
      </c>
      <c r="M165" s="25" t="s">
        <v>7</v>
      </c>
      <c r="N165" s="11" t="s">
        <v>8</v>
      </c>
      <c r="O165" s="11" t="s">
        <v>7</v>
      </c>
      <c r="P165" s="11" t="s">
        <v>9</v>
      </c>
      <c r="Q165" s="25" t="s">
        <v>27</v>
      </c>
      <c r="R165" s="46" t="s">
        <v>27</v>
      </c>
      <c r="S165" s="25" t="s">
        <v>27</v>
      </c>
      <c r="T165" s="25" t="s">
        <v>9</v>
      </c>
      <c r="U165" s="11" t="s">
        <v>27</v>
      </c>
      <c r="V165" s="25" t="s">
        <v>7</v>
      </c>
      <c r="W165" s="11" t="s">
        <v>8</v>
      </c>
      <c r="X165" s="11" t="s">
        <v>7</v>
      </c>
      <c r="Y165" s="11" t="s">
        <v>9</v>
      </c>
      <c r="Z165" s="25" t="s">
        <v>27</v>
      </c>
      <c r="AA165" s="25" t="s">
        <v>27</v>
      </c>
      <c r="AB165" s="48" t="s">
        <v>27</v>
      </c>
      <c r="AC165" s="25" t="s">
        <v>9</v>
      </c>
      <c r="AD165" s="11" t="s">
        <v>27</v>
      </c>
      <c r="AE165" s="25" t="s">
        <v>7</v>
      </c>
      <c r="AF165" s="11" t="s">
        <v>8</v>
      </c>
      <c r="AG165" s="11" t="s">
        <v>7</v>
      </c>
      <c r="AH165" s="11" t="s">
        <v>9</v>
      </c>
      <c r="AI165" s="25" t="s">
        <v>27</v>
      </c>
      <c r="AJ165" s="46" t="s">
        <v>27</v>
      </c>
      <c r="AK165" s="11"/>
      <c r="AL165" s="11"/>
      <c r="AM165" s="22"/>
    </row>
    <row r="166" spans="1:39" x14ac:dyDescent="0.2">
      <c r="B166" s="8" t="s">
        <v>19</v>
      </c>
      <c r="D166" s="23">
        <v>0.12857142857142856</v>
      </c>
      <c r="E166" s="10"/>
      <c r="F166" s="19"/>
      <c r="G166" s="11"/>
      <c r="H166" s="10"/>
      <c r="I166" s="20"/>
      <c r="J166" s="59">
        <f>D166</f>
        <v>0.12857142857142856</v>
      </c>
      <c r="K166" s="33">
        <f>J166*1000000000</f>
        <v>128571428.57142855</v>
      </c>
      <c r="L166" s="24">
        <v>9.5999999999999979</v>
      </c>
      <c r="M166" s="33">
        <f>L166*1000000</f>
        <v>9599999.9999999981</v>
      </c>
      <c r="N166" s="11">
        <f>N172*$B$13</f>
        <v>2.4021400000000002</v>
      </c>
      <c r="O166" s="11">
        <f>K166/N166</f>
        <v>53523703.269346729</v>
      </c>
      <c r="P166" s="25">
        <f>IF(O166&lt;M166,K166,M166*N166)</f>
        <v>23060543.999999996</v>
      </c>
      <c r="Q166" s="54">
        <f>P166/1000000000</f>
        <v>2.3060543999999995E-2</v>
      </c>
      <c r="R166" s="55">
        <f>J166-Q166</f>
        <v>0.10551088457142857</v>
      </c>
      <c r="S166" s="54">
        <f>R166</f>
        <v>0.10551088457142857</v>
      </c>
      <c r="T166" s="33">
        <f>S166*1000000000</f>
        <v>105510884.57142857</v>
      </c>
      <c r="U166" s="24">
        <v>0</v>
      </c>
      <c r="V166" s="33">
        <f>U166*1000000</f>
        <v>0</v>
      </c>
      <c r="W166" s="11">
        <f>W172*$B$13</f>
        <v>72.0642</v>
      </c>
      <c r="X166" s="11">
        <f>T166/W166</f>
        <v>1464123.4423115579</v>
      </c>
      <c r="Y166" s="25">
        <f>IF(X166&lt;V166,T166,V166*W166)</f>
        <v>0</v>
      </c>
      <c r="Z166" s="54">
        <f>Y166/1000000000</f>
        <v>0</v>
      </c>
      <c r="AA166" s="54">
        <f>S166-Z166</f>
        <v>0.10551088457142857</v>
      </c>
      <c r="AB166" s="60">
        <f>AA166</f>
        <v>0.10551088457142857</v>
      </c>
      <c r="AC166" s="33">
        <f>AB166*1000000000</f>
        <v>105510884.57142857</v>
      </c>
      <c r="AD166" s="32">
        <v>10.1</v>
      </c>
      <c r="AE166" s="33">
        <f>AD166*1000000</f>
        <v>10100000</v>
      </c>
      <c r="AF166" s="11">
        <f>AF172*$B$13</f>
        <v>144.1284</v>
      </c>
      <c r="AG166" s="11">
        <f>AC166/AF166</f>
        <v>732061.72115577897</v>
      </c>
      <c r="AH166" s="25">
        <f>IF(AG166&lt;AE166,AC166,AE166*AF166)</f>
        <v>105510884.57142857</v>
      </c>
      <c r="AI166" s="54">
        <f>AH166/1000000000</f>
        <v>0.10551088457142857</v>
      </c>
      <c r="AJ166" s="54">
        <f>AB166-AI166</f>
        <v>0</v>
      </c>
      <c r="AK166" s="21"/>
      <c r="AL166" s="11"/>
      <c r="AM166" s="22"/>
    </row>
    <row r="167" spans="1:39" x14ac:dyDescent="0.2">
      <c r="B167" s="8" t="s">
        <v>11</v>
      </c>
      <c r="C167" s="8" t="s">
        <v>12</v>
      </c>
      <c r="D167" s="23">
        <v>0.25714285714285712</v>
      </c>
      <c r="E167" s="10">
        <v>1</v>
      </c>
      <c r="F167" s="4">
        <f>D167*E167</f>
        <v>0.25714285714285712</v>
      </c>
      <c r="G167" s="26">
        <v>0.19121512437810945</v>
      </c>
      <c r="H167" s="10">
        <v>0.6</v>
      </c>
      <c r="I167" s="5">
        <f>G167*H167</f>
        <v>0.11472907462686566</v>
      </c>
      <c r="J167" s="59">
        <f>F167+I167</f>
        <v>0.37187193176972277</v>
      </c>
      <c r="K167" s="33">
        <f t="shared" ref="K167:K169" si="121">J167*1000000000</f>
        <v>371871931.76972276</v>
      </c>
      <c r="L167" s="11"/>
      <c r="M167" s="12">
        <f>IF((M166-O166)&gt;0,M166-O166,0)</f>
        <v>0</v>
      </c>
      <c r="N167" s="11">
        <f>N173*$B$13</f>
        <v>2.4021400000000002</v>
      </c>
      <c r="O167" s="11">
        <f>K167/N167</f>
        <v>154808600.56854418</v>
      </c>
      <c r="P167" s="25">
        <f>IF(O167&lt;M167,K167,M167*N167)</f>
        <v>0</v>
      </c>
      <c r="Q167" s="54">
        <f t="shared" ref="Q167:Q169" si="122">P167/1000000000</f>
        <v>0</v>
      </c>
      <c r="R167" s="55">
        <f>J167-Q167</f>
        <v>0.37187193176972277</v>
      </c>
      <c r="S167" s="54">
        <f>0.5*R167</f>
        <v>0.18593596588486139</v>
      </c>
      <c r="T167" s="33">
        <f t="shared" ref="T167:T169" si="123">S167*1000000000</f>
        <v>185935965.88486138</v>
      </c>
      <c r="U167" s="11"/>
      <c r="V167" s="12">
        <f>IF((V166-X166)&gt;0,V166-X166,0)</f>
        <v>0</v>
      </c>
      <c r="W167" s="11">
        <f>W173*$B$13</f>
        <v>72.0642</v>
      </c>
      <c r="X167" s="11">
        <f>T167/W167</f>
        <v>2580143.3428090699</v>
      </c>
      <c r="Y167" s="25">
        <f>IF(X167&lt;V167,T167,V167*W167)</f>
        <v>0</v>
      </c>
      <c r="Z167" s="54">
        <f t="shared" ref="Z167:Z169" si="124">Y167/1000000000</f>
        <v>0</v>
      </c>
      <c r="AA167" s="54">
        <f>S167-Z167</f>
        <v>0.18593596588486139</v>
      </c>
      <c r="AB167" s="60">
        <f>0.5*AA167</f>
        <v>9.2967982942430694E-2</v>
      </c>
      <c r="AC167" s="33">
        <f t="shared" ref="AC167:AC169" si="125">AB167*1000000000</f>
        <v>92967982.94243069</v>
      </c>
      <c r="AD167" s="11"/>
      <c r="AE167" s="12">
        <f>IF((AE166-AG166)&gt;0,AE166-AG166,0)</f>
        <v>9367938.2788442206</v>
      </c>
      <c r="AF167" s="11">
        <f>AF173*$B$13</f>
        <v>144.1284</v>
      </c>
      <c r="AG167" s="11">
        <f>AC167/AF167</f>
        <v>645035.83570226748</v>
      </c>
      <c r="AH167" s="25">
        <f>IF(AG167&lt;AE167,AC167,AE167*AF167)</f>
        <v>92967982.94243069</v>
      </c>
      <c r="AI167" s="54">
        <f t="shared" ref="AI167" si="126">AH167/1000000000</f>
        <v>9.2967982942430694E-2</v>
      </c>
      <c r="AJ167" s="54">
        <f>AB167-AI167</f>
        <v>0</v>
      </c>
      <c r="AK167" s="21"/>
      <c r="AL167" s="11"/>
      <c r="AM167" s="22"/>
    </row>
    <row r="168" spans="1:39" x14ac:dyDescent="0.2">
      <c r="B168" s="8" t="s">
        <v>13</v>
      </c>
      <c r="C168" s="8" t="s">
        <v>14</v>
      </c>
      <c r="D168" s="18"/>
      <c r="E168" s="10">
        <v>0</v>
      </c>
      <c r="F168" s="4">
        <f>D167*E168</f>
        <v>0</v>
      </c>
      <c r="G168" s="11"/>
      <c r="H168" s="10">
        <v>0.2</v>
      </c>
      <c r="I168" s="5">
        <f>G167*H168</f>
        <v>3.8243024875621895E-2</v>
      </c>
      <c r="J168" s="59">
        <f>F168+I168</f>
        <v>3.8243024875621895E-2</v>
      </c>
      <c r="K168" s="33">
        <f t="shared" si="121"/>
        <v>38243024.875621893</v>
      </c>
      <c r="L168" s="11"/>
      <c r="M168" s="12">
        <f>IF((M167-O167)&gt;0,M167-O167,0)</f>
        <v>0</v>
      </c>
      <c r="N168" s="11">
        <f>N174*$B$13</f>
        <v>0.24021400000000001</v>
      </c>
      <c r="O168" s="11">
        <f>K168/N168</f>
        <v>159203980.09950247</v>
      </c>
      <c r="P168" s="25">
        <f>IF(O168&lt;M168,K168,M168*N168)</f>
        <v>0</v>
      </c>
      <c r="Q168" s="54">
        <f t="shared" si="122"/>
        <v>0</v>
      </c>
      <c r="R168" s="55">
        <f t="shared" ref="R168:R169" si="127">J168-Q168</f>
        <v>3.8243024875621895E-2</v>
      </c>
      <c r="S168" s="54">
        <f>0.5*R167+0.5*R168</f>
        <v>0.20505747832267235</v>
      </c>
      <c r="T168" s="33">
        <f t="shared" si="123"/>
        <v>205057478.32267234</v>
      </c>
      <c r="U168" s="11"/>
      <c r="V168" s="12">
        <f>IF((V167-X167)&gt;0,V167-X167,0)</f>
        <v>0</v>
      </c>
      <c r="W168" s="11">
        <f>W174*$B$13</f>
        <v>7.2064199999999996</v>
      </c>
      <c r="X168" s="11">
        <f>T168/W168</f>
        <v>28454833.096415743</v>
      </c>
      <c r="Y168" s="25">
        <f>IF(X168&lt;V168,T168,V168*W168)</f>
        <v>0</v>
      </c>
      <c r="Z168" s="54">
        <f t="shared" si="124"/>
        <v>0</v>
      </c>
      <c r="AA168" s="54">
        <f t="shared" ref="AA168" si="128">S168-Z168</f>
        <v>0.20505747832267235</v>
      </c>
      <c r="AB168" s="60">
        <f>0.5*AA167+0.5*AA168</f>
        <v>0.19549672210376687</v>
      </c>
      <c r="AC168" s="33">
        <f t="shared" si="125"/>
        <v>195496722.10376686</v>
      </c>
      <c r="AD168" s="11"/>
      <c r="AE168" s="12">
        <f>IF((AE167-AG167)&gt;0,AE167-AG167,0)</f>
        <v>8722902.4431419522</v>
      </c>
      <c r="AF168" s="11">
        <f>AF174*$B$13</f>
        <v>14.412839999999999</v>
      </c>
      <c r="AG168" s="11">
        <f>AC168/AF168</f>
        <v>13564066.631126611</v>
      </c>
      <c r="AH168" s="25">
        <f>IF(AG168&lt;AE168,AC168,AE168*AF168)</f>
        <v>125721797.24861404</v>
      </c>
      <c r="AI168" s="54">
        <f>AH168/1000000000</f>
        <v>0.12572179724861404</v>
      </c>
      <c r="AJ168" s="54">
        <f>AB168-AI168</f>
        <v>6.9774924855152826E-2</v>
      </c>
      <c r="AK168" s="21"/>
      <c r="AL168" s="11"/>
      <c r="AM168" s="22"/>
    </row>
    <row r="169" spans="1:39" x14ac:dyDescent="0.2">
      <c r="B169" s="8" t="s">
        <v>15</v>
      </c>
      <c r="C169" s="8" t="s">
        <v>16</v>
      </c>
      <c r="D169" s="18"/>
      <c r="E169" s="10">
        <v>0</v>
      </c>
      <c r="F169" s="4">
        <f>D167*E169</f>
        <v>0</v>
      </c>
      <c r="G169" s="11"/>
      <c r="H169" s="10">
        <v>0.2</v>
      </c>
      <c r="I169" s="5">
        <f>G167*H169</f>
        <v>3.8243024875621895E-2</v>
      </c>
      <c r="J169" s="59">
        <f t="shared" ref="J169" si="129">F169+I169</f>
        <v>3.8243024875621895E-2</v>
      </c>
      <c r="K169" s="33">
        <f t="shared" si="121"/>
        <v>38243024.875621893</v>
      </c>
      <c r="L169" s="11"/>
      <c r="M169" s="12">
        <f>IF((M168-O168)&gt;0,M168-O168,0)</f>
        <v>0</v>
      </c>
      <c r="N169" s="11">
        <f>N175*$B$13</f>
        <v>6.0053500000000003E-2</v>
      </c>
      <c r="O169" s="11">
        <f>K169/N169</f>
        <v>636815920.3980099</v>
      </c>
      <c r="P169" s="25">
        <f>IF(O169&lt;M169,K169,M169*N169)</f>
        <v>0</v>
      </c>
      <c r="Q169" s="54">
        <f t="shared" si="122"/>
        <v>0</v>
      </c>
      <c r="R169" s="55">
        <f t="shared" si="127"/>
        <v>3.8243024875621895E-2</v>
      </c>
      <c r="S169" s="54">
        <f>0.5*R168+R169</f>
        <v>5.7364537313432842E-2</v>
      </c>
      <c r="T169" s="33">
        <f t="shared" si="123"/>
        <v>57364537.313432842</v>
      </c>
      <c r="U169" s="11"/>
      <c r="V169" s="12">
        <f>IF((V168-X168)&gt;0,V168-X168,0)</f>
        <v>0</v>
      </c>
      <c r="W169" s="11">
        <f>W175*$B$13</f>
        <v>1.8016049999999999</v>
      </c>
      <c r="X169" s="11">
        <f>T169/W169</f>
        <v>31840796.019900504</v>
      </c>
      <c r="Y169" s="25">
        <f>IF(X169&lt;V169,T169,V169*W169)</f>
        <v>0</v>
      </c>
      <c r="Z169" s="54">
        <f t="shared" si="124"/>
        <v>0</v>
      </c>
      <c r="AA169" s="54">
        <f>S169-Z169</f>
        <v>5.7364537313432842E-2</v>
      </c>
      <c r="AB169" s="60">
        <f>0.5*AA168+AA169</f>
        <v>0.15989327647476903</v>
      </c>
      <c r="AC169" s="33">
        <f t="shared" si="125"/>
        <v>159893276.47476903</v>
      </c>
      <c r="AD169" s="11"/>
      <c r="AE169" s="12">
        <f>IF((AE168-AG168)&gt;0,AE168-AG168,0)</f>
        <v>0</v>
      </c>
      <c r="AF169" s="11">
        <f>AF175*$B$13</f>
        <v>3.6032099999999998</v>
      </c>
      <c r="AG169" s="11">
        <f>AC169/AF169</f>
        <v>44375231.106366001</v>
      </c>
      <c r="AH169" s="25">
        <f>IF(AG169&lt;AE169,AC169,AE169*AF169)</f>
        <v>0</v>
      </c>
      <c r="AI169" s="54">
        <f t="shared" ref="AI169" si="130">AH169/1000000000</f>
        <v>0</v>
      </c>
      <c r="AJ169" s="54">
        <f>AB169-AI169</f>
        <v>0.15989327647476903</v>
      </c>
      <c r="AK169" s="21"/>
      <c r="AL169" s="11"/>
      <c r="AM169" s="22"/>
    </row>
    <row r="170" spans="1:39" x14ac:dyDescent="0.2">
      <c r="B170" s="8" t="s">
        <v>6</v>
      </c>
      <c r="D170" s="18"/>
      <c r="E170" s="10"/>
      <c r="F170" s="19"/>
      <c r="G170" s="11"/>
      <c r="H170" s="10"/>
      <c r="I170" s="20"/>
      <c r="J170" s="58">
        <f>SUM(J166:J169)</f>
        <v>0.57692941009239518</v>
      </c>
      <c r="K170" s="25"/>
      <c r="L170" s="11"/>
      <c r="M170" s="25"/>
      <c r="N170" s="11"/>
      <c r="O170" s="11"/>
      <c r="P170" s="11"/>
      <c r="Q170" s="56">
        <f>SUM(Q166:Q169)</f>
        <v>2.3060543999999995E-2</v>
      </c>
      <c r="R170" s="57">
        <f>SUM(R166:R169)</f>
        <v>0.55386886609239516</v>
      </c>
      <c r="S170" s="56">
        <f>SUM(S166:S169)</f>
        <v>0.55386886609239516</v>
      </c>
      <c r="T170" s="25">
        <f>SUM(T166:T169)</f>
        <v>553868866.09239507</v>
      </c>
      <c r="U170" s="11"/>
      <c r="V170" s="25"/>
      <c r="W170" s="11"/>
      <c r="X170" s="11"/>
      <c r="Y170" s="11"/>
      <c r="Z170" s="56">
        <f>SUM(Z166:Z169)</f>
        <v>0</v>
      </c>
      <c r="AA170" s="56">
        <f>SUM(AA166:AA169)</f>
        <v>0.55386886609239516</v>
      </c>
      <c r="AB170" s="61">
        <f>SUM(AB166:AB169)</f>
        <v>0.55386886609239516</v>
      </c>
      <c r="AC170" s="25">
        <f>SUM(AC166:AC169)</f>
        <v>553868866.09239519</v>
      </c>
      <c r="AD170" s="11"/>
      <c r="AE170" s="25"/>
      <c r="AF170" s="11"/>
      <c r="AG170" s="11"/>
      <c r="AH170" s="11"/>
      <c r="AI170" s="56">
        <f>SUM(AI166:AI169)</f>
        <v>0.32420066476247333</v>
      </c>
      <c r="AJ170" s="56">
        <f>SUM(AJ166:AJ169)</f>
        <v>0.22966820132992186</v>
      </c>
      <c r="AK170" s="21">
        <f>Q170+Z170+AI170</f>
        <v>0.34726120876247335</v>
      </c>
      <c r="AL170" s="11">
        <f>AJ170</f>
        <v>0.22966820132992186</v>
      </c>
      <c r="AM170" s="34">
        <f>AK170/(AK170+AL170)</f>
        <v>0.60191282102754917</v>
      </c>
    </row>
    <row r="171" spans="1:39" x14ac:dyDescent="0.2">
      <c r="D171" s="18" t="s">
        <v>17</v>
      </c>
      <c r="E171" s="10"/>
      <c r="F171" s="19" t="s">
        <v>17</v>
      </c>
      <c r="G171" s="11" t="s">
        <v>17</v>
      </c>
      <c r="H171" s="10"/>
      <c r="I171" s="20" t="s">
        <v>17</v>
      </c>
      <c r="J171" s="42"/>
      <c r="K171" s="25"/>
      <c r="L171" s="11"/>
      <c r="M171" s="25"/>
      <c r="N171" s="11" t="s">
        <v>33</v>
      </c>
      <c r="O171" s="11"/>
      <c r="P171" s="11"/>
      <c r="Q171" s="25"/>
      <c r="R171" s="46"/>
      <c r="S171" s="25"/>
      <c r="T171" s="25"/>
      <c r="U171" s="11"/>
      <c r="V171" s="25"/>
      <c r="W171" s="11" t="s">
        <v>33</v>
      </c>
      <c r="X171" s="11"/>
      <c r="Y171" s="11"/>
      <c r="Z171" s="25"/>
      <c r="AA171" s="25"/>
      <c r="AB171" s="48"/>
      <c r="AC171" s="25"/>
      <c r="AD171" s="11"/>
      <c r="AE171" s="25"/>
      <c r="AF171" s="11" t="s">
        <v>33</v>
      </c>
      <c r="AG171" s="11"/>
      <c r="AH171" s="11"/>
      <c r="AI171" s="25"/>
      <c r="AJ171" s="46"/>
      <c r="AK171" s="11"/>
      <c r="AL171" s="11"/>
      <c r="AM171" s="22"/>
    </row>
    <row r="172" spans="1:39" x14ac:dyDescent="0.2">
      <c r="B172" s="8" t="s">
        <v>19</v>
      </c>
      <c r="D172" s="18">
        <f>D166*1000000/$B$13</f>
        <v>10704.740653869347</v>
      </c>
      <c r="E172" s="10"/>
      <c r="F172" s="19"/>
      <c r="G172" s="11"/>
      <c r="H172" s="10"/>
      <c r="I172" s="20"/>
      <c r="J172" s="42"/>
      <c r="K172" s="25"/>
      <c r="L172" s="11"/>
      <c r="M172" s="25"/>
      <c r="N172" s="11">
        <f>B$7</f>
        <v>0.2</v>
      </c>
      <c r="O172" s="11"/>
      <c r="P172" s="11"/>
      <c r="Q172" s="25"/>
      <c r="R172" s="46"/>
      <c r="S172" s="25"/>
      <c r="T172" s="25"/>
      <c r="U172" s="11"/>
      <c r="V172" s="25"/>
      <c r="W172" s="11">
        <f>C$7</f>
        <v>6</v>
      </c>
      <c r="X172" s="11"/>
      <c r="Y172" s="11"/>
      <c r="Z172" s="25"/>
      <c r="AA172" s="25"/>
      <c r="AB172" s="48"/>
      <c r="AC172" s="25"/>
      <c r="AD172" s="11"/>
      <c r="AE172" s="25"/>
      <c r="AF172" s="11">
        <f>D$7</f>
        <v>12</v>
      </c>
      <c r="AG172" s="11"/>
      <c r="AH172" s="11"/>
      <c r="AI172" s="25"/>
      <c r="AJ172" s="46"/>
      <c r="AK172" s="11"/>
      <c r="AL172" s="11"/>
      <c r="AM172" s="22"/>
    </row>
    <row r="173" spans="1:39" x14ac:dyDescent="0.2">
      <c r="B173" s="8" t="s">
        <v>11</v>
      </c>
      <c r="C173" s="8" t="s">
        <v>12</v>
      </c>
      <c r="D173" s="18">
        <f>D167*1000000/$B$13</f>
        <v>21409.481307738693</v>
      </c>
      <c r="E173" s="10">
        <f>E167</f>
        <v>1</v>
      </c>
      <c r="F173" s="4">
        <f>D173*E173</f>
        <v>21409.481307738693</v>
      </c>
      <c r="G173" s="11">
        <f>G167*1000000/$B$13</f>
        <v>15920.398009950248</v>
      </c>
      <c r="H173" s="10">
        <f>H167</f>
        <v>0.6</v>
      </c>
      <c r="I173" s="5">
        <f>G173*H173</f>
        <v>9552.238805970148</v>
      </c>
      <c r="J173" s="42"/>
      <c r="K173" s="25"/>
      <c r="L173" s="11"/>
      <c r="M173" s="25"/>
      <c r="N173" s="11">
        <f>B$8</f>
        <v>0.2</v>
      </c>
      <c r="O173" s="11"/>
      <c r="P173" s="11"/>
      <c r="Q173" s="25"/>
      <c r="R173" s="46"/>
      <c r="S173" s="25"/>
      <c r="T173" s="25"/>
      <c r="U173" s="11"/>
      <c r="V173" s="25"/>
      <c r="W173" s="11">
        <f>C$8</f>
        <v>6</v>
      </c>
      <c r="X173" s="11"/>
      <c r="Y173" s="11"/>
      <c r="Z173" s="25"/>
      <c r="AA173" s="25"/>
      <c r="AB173" s="48"/>
      <c r="AC173" s="25"/>
      <c r="AD173" s="11"/>
      <c r="AE173" s="25"/>
      <c r="AF173" s="11">
        <f>D$8</f>
        <v>12</v>
      </c>
      <c r="AG173" s="11"/>
      <c r="AH173" s="11"/>
      <c r="AI173" s="25"/>
      <c r="AJ173" s="46"/>
      <c r="AK173" s="11"/>
      <c r="AL173" s="11"/>
      <c r="AM173" s="22"/>
    </row>
    <row r="174" spans="1:39" x14ac:dyDescent="0.2">
      <c r="B174" s="8" t="s">
        <v>13</v>
      </c>
      <c r="C174" s="8" t="s">
        <v>14</v>
      </c>
      <c r="D174" s="18"/>
      <c r="E174" s="10">
        <f>E168</f>
        <v>0</v>
      </c>
      <c r="F174" s="4">
        <f>D173*E174</f>
        <v>0</v>
      </c>
      <c r="G174" s="11">
        <f>G168*1000000/$B$13</f>
        <v>0</v>
      </c>
      <c r="H174" s="10">
        <f>H168</f>
        <v>0.2</v>
      </c>
      <c r="I174" s="5">
        <f>G173*H174</f>
        <v>3184.0796019900499</v>
      </c>
      <c r="J174" s="42"/>
      <c r="K174" s="25"/>
      <c r="L174" s="11"/>
      <c r="M174" s="25"/>
      <c r="N174" s="11">
        <f>B$9</f>
        <v>0.02</v>
      </c>
      <c r="O174" s="11"/>
      <c r="P174" s="11"/>
      <c r="Q174" s="25"/>
      <c r="R174" s="46"/>
      <c r="S174" s="25"/>
      <c r="T174" s="25"/>
      <c r="U174" s="11"/>
      <c r="V174" s="25"/>
      <c r="W174" s="11">
        <f>C$9</f>
        <v>0.6</v>
      </c>
      <c r="X174" s="11"/>
      <c r="Y174" s="11"/>
      <c r="Z174" s="25"/>
      <c r="AA174" s="25"/>
      <c r="AB174" s="48"/>
      <c r="AC174" s="25"/>
      <c r="AD174" s="11"/>
      <c r="AE174" s="25"/>
      <c r="AF174" s="11">
        <f>D$9</f>
        <v>1.2</v>
      </c>
      <c r="AG174" s="11"/>
      <c r="AH174" s="11"/>
      <c r="AI174" s="25"/>
      <c r="AJ174" s="46"/>
      <c r="AK174" s="11"/>
      <c r="AL174" s="11"/>
      <c r="AM174" s="22"/>
    </row>
    <row r="175" spans="1:39" ht="17" thickBot="1" x14ac:dyDescent="0.25">
      <c r="B175" s="8" t="s">
        <v>15</v>
      </c>
      <c r="C175" s="8" t="s">
        <v>16</v>
      </c>
      <c r="D175" s="27"/>
      <c r="E175" s="28">
        <f>E169</f>
        <v>0</v>
      </c>
      <c r="F175" s="7">
        <f>D173*E175</f>
        <v>0</v>
      </c>
      <c r="G175" s="29">
        <f>G169*1000000/$B$13</f>
        <v>0</v>
      </c>
      <c r="H175" s="28">
        <f t="shared" ref="H175" si="131">H169</f>
        <v>0.2</v>
      </c>
      <c r="I175" s="6">
        <f>G173*H175</f>
        <v>3184.0796019900499</v>
      </c>
      <c r="J175" s="43"/>
      <c r="K175" s="44"/>
      <c r="L175" s="29"/>
      <c r="M175" s="44"/>
      <c r="N175" s="29">
        <f>B$10</f>
        <v>5.0000000000000001E-3</v>
      </c>
      <c r="O175" s="29"/>
      <c r="P175" s="29"/>
      <c r="Q175" s="44"/>
      <c r="R175" s="47"/>
      <c r="S175" s="44"/>
      <c r="T175" s="44"/>
      <c r="U175" s="29"/>
      <c r="V175" s="44"/>
      <c r="W175" s="29">
        <f>C$10</f>
        <v>0.15</v>
      </c>
      <c r="X175" s="29"/>
      <c r="Y175" s="29"/>
      <c r="Z175" s="44"/>
      <c r="AA175" s="44"/>
      <c r="AB175" s="49"/>
      <c r="AC175" s="44"/>
      <c r="AD175" s="29"/>
      <c r="AE175" s="44"/>
      <c r="AF175" s="29">
        <f>D$10</f>
        <v>0.3</v>
      </c>
      <c r="AG175" s="29"/>
      <c r="AH175" s="29"/>
      <c r="AI175" s="44"/>
      <c r="AJ175" s="47"/>
      <c r="AK175" s="29"/>
      <c r="AL175" s="29"/>
      <c r="AM175" s="30"/>
    </row>
    <row r="176" spans="1:39" x14ac:dyDescent="0.2">
      <c r="A176" s="1" t="s">
        <v>59</v>
      </c>
      <c r="B176" s="8" t="s">
        <v>30</v>
      </c>
      <c r="C176" s="8" t="s">
        <v>31</v>
      </c>
      <c r="D176" s="13" t="s">
        <v>20</v>
      </c>
      <c r="E176" s="14" t="s">
        <v>4</v>
      </c>
      <c r="F176" s="15" t="s">
        <v>3</v>
      </c>
      <c r="G176" s="16" t="s">
        <v>3</v>
      </c>
      <c r="H176" s="14" t="s">
        <v>4</v>
      </c>
      <c r="I176" s="15" t="s">
        <v>3</v>
      </c>
      <c r="J176" s="40" t="s">
        <v>20</v>
      </c>
      <c r="K176" s="41" t="s">
        <v>20</v>
      </c>
      <c r="L176" s="16" t="s">
        <v>32</v>
      </c>
      <c r="M176" s="41" t="s">
        <v>35</v>
      </c>
      <c r="N176" s="16" t="s">
        <v>5</v>
      </c>
      <c r="O176" s="16" t="s">
        <v>34</v>
      </c>
      <c r="P176" s="16" t="s">
        <v>21</v>
      </c>
      <c r="Q176" s="41" t="s">
        <v>21</v>
      </c>
      <c r="R176" s="45" t="s">
        <v>22</v>
      </c>
      <c r="S176" s="41" t="s">
        <v>20</v>
      </c>
      <c r="T176" s="41" t="s">
        <v>20</v>
      </c>
      <c r="U176" s="16" t="s">
        <v>32</v>
      </c>
      <c r="V176" s="41" t="s">
        <v>35</v>
      </c>
      <c r="W176" s="16" t="s">
        <v>5</v>
      </c>
      <c r="X176" s="16" t="s">
        <v>34</v>
      </c>
      <c r="Y176" s="16" t="s">
        <v>21</v>
      </c>
      <c r="Z176" s="41" t="s">
        <v>21</v>
      </c>
      <c r="AA176" s="45" t="s">
        <v>22</v>
      </c>
      <c r="AB176" s="41" t="s">
        <v>20</v>
      </c>
      <c r="AC176" s="41" t="s">
        <v>20</v>
      </c>
      <c r="AD176" s="16" t="s">
        <v>32</v>
      </c>
      <c r="AE176" s="41" t="s">
        <v>35</v>
      </c>
      <c r="AF176" s="16" t="s">
        <v>5</v>
      </c>
      <c r="AG176" s="16" t="s">
        <v>34</v>
      </c>
      <c r="AH176" s="16" t="s">
        <v>21</v>
      </c>
      <c r="AI176" s="41" t="s">
        <v>21</v>
      </c>
      <c r="AJ176" s="45" t="s">
        <v>22</v>
      </c>
      <c r="AK176" s="16" t="s">
        <v>23</v>
      </c>
      <c r="AL176" s="16" t="s">
        <v>24</v>
      </c>
      <c r="AM176" s="17" t="s">
        <v>36</v>
      </c>
    </row>
    <row r="177" spans="1:39" x14ac:dyDescent="0.2">
      <c r="D177" s="18"/>
      <c r="E177" s="10"/>
      <c r="F177" s="19"/>
      <c r="G177" s="11"/>
      <c r="H177" s="10"/>
      <c r="I177" s="20"/>
      <c r="J177" s="42" t="s">
        <v>6</v>
      </c>
      <c r="K177" s="25" t="s">
        <v>6</v>
      </c>
      <c r="L177" s="11"/>
      <c r="M177" s="25"/>
      <c r="N177" s="11"/>
      <c r="O177" s="11"/>
      <c r="P177" s="11"/>
      <c r="Q177" s="25"/>
      <c r="R177" s="46"/>
      <c r="S177" s="25" t="s">
        <v>6</v>
      </c>
      <c r="T177" s="25" t="s">
        <v>6</v>
      </c>
      <c r="U177" s="11"/>
      <c r="V177" s="25"/>
      <c r="W177" s="11"/>
      <c r="X177" s="11"/>
      <c r="Y177" s="11"/>
      <c r="Z177" s="25"/>
      <c r="AA177" s="25"/>
      <c r="AB177" s="48" t="s">
        <v>6</v>
      </c>
      <c r="AC177" s="25" t="s">
        <v>6</v>
      </c>
      <c r="AD177" s="11"/>
      <c r="AE177" s="25"/>
      <c r="AF177" s="11"/>
      <c r="AG177" s="11"/>
      <c r="AH177" s="11"/>
      <c r="AI177" s="25"/>
      <c r="AJ177" s="46"/>
      <c r="AK177" s="11"/>
      <c r="AL177" s="11"/>
      <c r="AM177" s="22"/>
    </row>
    <row r="178" spans="1:39" x14ac:dyDescent="0.2">
      <c r="D178" s="18" t="s">
        <v>27</v>
      </c>
      <c r="E178" s="10"/>
      <c r="F178" s="19" t="s">
        <v>27</v>
      </c>
      <c r="G178" s="11" t="s">
        <v>27</v>
      </c>
      <c r="H178" s="10"/>
      <c r="I178" s="20" t="s">
        <v>27</v>
      </c>
      <c r="J178" s="42" t="s">
        <v>27</v>
      </c>
      <c r="K178" s="25" t="s">
        <v>9</v>
      </c>
      <c r="L178" s="11" t="s">
        <v>27</v>
      </c>
      <c r="M178" s="25" t="s">
        <v>7</v>
      </c>
      <c r="N178" s="11" t="s">
        <v>8</v>
      </c>
      <c r="O178" s="11" t="s">
        <v>7</v>
      </c>
      <c r="P178" s="11" t="s">
        <v>9</v>
      </c>
      <c r="Q178" s="25" t="s">
        <v>27</v>
      </c>
      <c r="R178" s="46" t="s">
        <v>27</v>
      </c>
      <c r="S178" s="25" t="s">
        <v>27</v>
      </c>
      <c r="T178" s="25" t="s">
        <v>9</v>
      </c>
      <c r="U178" s="11" t="s">
        <v>27</v>
      </c>
      <c r="V178" s="25" t="s">
        <v>7</v>
      </c>
      <c r="W178" s="11" t="s">
        <v>8</v>
      </c>
      <c r="X178" s="11" t="s">
        <v>7</v>
      </c>
      <c r="Y178" s="11" t="s">
        <v>9</v>
      </c>
      <c r="Z178" s="25" t="s">
        <v>27</v>
      </c>
      <c r="AA178" s="25" t="s">
        <v>27</v>
      </c>
      <c r="AB178" s="48" t="s">
        <v>27</v>
      </c>
      <c r="AC178" s="25" t="s">
        <v>9</v>
      </c>
      <c r="AD178" s="11" t="s">
        <v>27</v>
      </c>
      <c r="AE178" s="25" t="s">
        <v>7</v>
      </c>
      <c r="AF178" s="11" t="s">
        <v>8</v>
      </c>
      <c r="AG178" s="11" t="s">
        <v>7</v>
      </c>
      <c r="AH178" s="11" t="s">
        <v>9</v>
      </c>
      <c r="AI178" s="25" t="s">
        <v>27</v>
      </c>
      <c r="AJ178" s="46" t="s">
        <v>27</v>
      </c>
      <c r="AK178" s="11"/>
      <c r="AL178" s="11"/>
      <c r="AM178" s="22"/>
    </row>
    <row r="179" spans="1:39" x14ac:dyDescent="0.2">
      <c r="B179" s="8" t="s">
        <v>19</v>
      </c>
      <c r="D179" s="23">
        <v>0.85</v>
      </c>
      <c r="E179" s="10"/>
      <c r="F179" s="19"/>
      <c r="G179" s="11"/>
      <c r="H179" s="10"/>
      <c r="I179" s="20"/>
      <c r="J179" s="59">
        <f>D179</f>
        <v>0.85</v>
      </c>
      <c r="K179" s="33">
        <f>J179*1000000000</f>
        <v>850000000</v>
      </c>
      <c r="L179" s="24">
        <v>3.5999999999999996</v>
      </c>
      <c r="M179" s="33">
        <f>L179*1000000</f>
        <v>3599999.9999999995</v>
      </c>
      <c r="N179" s="11">
        <f>N185*$B$13</f>
        <v>2.4021400000000002</v>
      </c>
      <c r="O179" s="11">
        <f>K179/N179</f>
        <v>353851149.3917923</v>
      </c>
      <c r="P179" s="25">
        <f>IF(O179&lt;M179,K179,M179*N179)</f>
        <v>8647704</v>
      </c>
      <c r="Q179" s="54">
        <f>P179/1000000000</f>
        <v>8.6477040000000008E-3</v>
      </c>
      <c r="R179" s="55">
        <f>J179-Q179</f>
        <v>0.84135229599999994</v>
      </c>
      <c r="S179" s="54">
        <f>R179</f>
        <v>0.84135229599999994</v>
      </c>
      <c r="T179" s="33">
        <f>S179*1000000000</f>
        <v>841352296</v>
      </c>
      <c r="U179" s="24">
        <v>0</v>
      </c>
      <c r="V179" s="33">
        <f>U179*1000000</f>
        <v>0</v>
      </c>
      <c r="W179" s="11">
        <f>W185*$B$13</f>
        <v>72.0642</v>
      </c>
      <c r="X179" s="11">
        <f>T179/W179</f>
        <v>11675038.313059743</v>
      </c>
      <c r="Y179" s="25">
        <f>IF(X179&lt;V179,T179,V179*W179)</f>
        <v>0</v>
      </c>
      <c r="Z179" s="54">
        <f>Y179/1000000000</f>
        <v>0</v>
      </c>
      <c r="AA179" s="54">
        <f>S179-Z179</f>
        <v>0.84135229599999994</v>
      </c>
      <c r="AB179" s="60">
        <f>AA179</f>
        <v>0.84135229599999994</v>
      </c>
      <c r="AC179" s="33">
        <f>AB179*1000000000</f>
        <v>841352296</v>
      </c>
      <c r="AD179" s="24">
        <v>3.7</v>
      </c>
      <c r="AE179" s="33">
        <f>AD179*1000000</f>
        <v>3700000</v>
      </c>
      <c r="AF179" s="11">
        <f>AF185*$B$13</f>
        <v>144.1284</v>
      </c>
      <c r="AG179" s="11">
        <f>AC179/AF179</f>
        <v>5837519.1565298717</v>
      </c>
      <c r="AH179" s="25">
        <f>IF(AG179&lt;AE179,AC179,AE179*AF179)</f>
        <v>533275080</v>
      </c>
      <c r="AI179" s="54">
        <f>AH179/1000000000</f>
        <v>0.53327508000000001</v>
      </c>
      <c r="AJ179" s="54">
        <f>AB179-AI179</f>
        <v>0.30807721599999993</v>
      </c>
      <c r="AK179" s="21"/>
      <c r="AL179" s="11"/>
      <c r="AM179" s="22"/>
    </row>
    <row r="180" spans="1:39" x14ac:dyDescent="0.2">
      <c r="B180" s="8" t="s">
        <v>11</v>
      </c>
      <c r="C180" s="8" t="s">
        <v>12</v>
      </c>
      <c r="D180" s="23">
        <v>0.60833333333333328</v>
      </c>
      <c r="E180" s="10">
        <v>1</v>
      </c>
      <c r="F180" s="4">
        <f>D180*E180</f>
        <v>0.60833333333333328</v>
      </c>
      <c r="G180" s="26">
        <v>4.2390705882352941E-2</v>
      </c>
      <c r="H180" s="10">
        <v>0.6</v>
      </c>
      <c r="I180" s="5">
        <f>G180*H180</f>
        <v>2.5434423529411766E-2</v>
      </c>
      <c r="J180" s="59">
        <f>F180+I180</f>
        <v>0.633767756862745</v>
      </c>
      <c r="K180" s="33">
        <f t="shared" ref="K180:K182" si="132">J180*1000000000</f>
        <v>633767756.86274505</v>
      </c>
      <c r="L180" s="11"/>
      <c r="M180" s="12">
        <f>IF((M179-O179)&gt;0,M179-O179,0)</f>
        <v>0</v>
      </c>
      <c r="N180" s="11">
        <f>N186*$B$13</f>
        <v>2.4021400000000002</v>
      </c>
      <c r="O180" s="11">
        <f>K180/N180</f>
        <v>263834646.13334152</v>
      </c>
      <c r="P180" s="25">
        <f>IF(O180&lt;M180,K180,M180*N180)</f>
        <v>0</v>
      </c>
      <c r="Q180" s="54">
        <f t="shared" ref="Q180:Q182" si="133">P180/1000000000</f>
        <v>0</v>
      </c>
      <c r="R180" s="55">
        <f>J180-Q180</f>
        <v>0.633767756862745</v>
      </c>
      <c r="S180" s="54">
        <f>0.5*R180</f>
        <v>0.3168838784313725</v>
      </c>
      <c r="T180" s="33">
        <f t="shared" ref="T180:T182" si="134">S180*1000000000</f>
        <v>316883878.43137252</v>
      </c>
      <c r="U180" s="11"/>
      <c r="V180" s="12">
        <f>IF((V179-X179)&gt;0,V179-X179,0)</f>
        <v>0</v>
      </c>
      <c r="W180" s="11">
        <f>W186*$B$13</f>
        <v>72.0642</v>
      </c>
      <c r="X180" s="11">
        <f>T180/W180</f>
        <v>4397244.1022223588</v>
      </c>
      <c r="Y180" s="25">
        <f>IF(X180&lt;V180,T180,V180*W180)</f>
        <v>0</v>
      </c>
      <c r="Z180" s="54">
        <f t="shared" ref="Z180:Z182" si="135">Y180/1000000000</f>
        <v>0</v>
      </c>
      <c r="AA180" s="54">
        <f>S180-Z180</f>
        <v>0.3168838784313725</v>
      </c>
      <c r="AB180" s="60">
        <f>0.5*AA180</f>
        <v>0.15844193921568625</v>
      </c>
      <c r="AC180" s="33">
        <f t="shared" ref="AC180:AC182" si="136">AB180*1000000000</f>
        <v>158441939.21568626</v>
      </c>
      <c r="AD180" s="11"/>
      <c r="AE180" s="12">
        <f>IF((AE179-AG179)&gt;0,AE179-AG179,0)</f>
        <v>0</v>
      </c>
      <c r="AF180" s="11">
        <f>AF186*$B$13</f>
        <v>144.1284</v>
      </c>
      <c r="AG180" s="11">
        <f>AC180/AF180</f>
        <v>1099311.0255555897</v>
      </c>
      <c r="AH180" s="25">
        <f>IF(AG180&lt;AE180,AC180,AE180*AF180)</f>
        <v>0</v>
      </c>
      <c r="AI180" s="54">
        <f t="shared" ref="AI180" si="137">AH180/1000000000</f>
        <v>0</v>
      </c>
      <c r="AJ180" s="54">
        <f>AB180-AI180</f>
        <v>0.15844193921568625</v>
      </c>
      <c r="AK180" s="21"/>
      <c r="AL180" s="11"/>
      <c r="AM180" s="22"/>
    </row>
    <row r="181" spans="1:39" x14ac:dyDescent="0.2">
      <c r="B181" s="8" t="s">
        <v>13</v>
      </c>
      <c r="C181" s="8" t="s">
        <v>14</v>
      </c>
      <c r="D181" s="18"/>
      <c r="E181" s="10">
        <v>0</v>
      </c>
      <c r="F181" s="4">
        <f>D180*E181</f>
        <v>0</v>
      </c>
      <c r="G181" s="11"/>
      <c r="H181" s="10">
        <v>0.2</v>
      </c>
      <c r="I181" s="5">
        <f>G180*H181</f>
        <v>8.4781411764705879E-3</v>
      </c>
      <c r="J181" s="59">
        <f>F181+I181</f>
        <v>8.4781411764705879E-3</v>
      </c>
      <c r="K181" s="33">
        <f t="shared" si="132"/>
        <v>8478141.176470587</v>
      </c>
      <c r="L181" s="11"/>
      <c r="M181" s="12">
        <f>IF((M180-O180)&gt;0,M180-O180,0)</f>
        <v>0</v>
      </c>
      <c r="N181" s="11">
        <f>N187*$B$13</f>
        <v>0.24021400000000001</v>
      </c>
      <c r="O181" s="11">
        <f>K181/N181</f>
        <v>35294117.647058815</v>
      </c>
      <c r="P181" s="25">
        <f>IF(O181&lt;M181,K181,M181*N181)</f>
        <v>0</v>
      </c>
      <c r="Q181" s="54">
        <f t="shared" si="133"/>
        <v>0</v>
      </c>
      <c r="R181" s="55">
        <f t="shared" ref="R181:R182" si="138">J181-Q181</f>
        <v>8.4781411764705879E-3</v>
      </c>
      <c r="S181" s="54">
        <f>0.5*R180+0.5*R181</f>
        <v>0.32112294901960781</v>
      </c>
      <c r="T181" s="33">
        <f t="shared" si="134"/>
        <v>321122949.01960778</v>
      </c>
      <c r="U181" s="11"/>
      <c r="V181" s="12">
        <f>IF((V180-X180)&gt;0,V180-X180,0)</f>
        <v>0</v>
      </c>
      <c r="W181" s="11">
        <f>W187*$B$13</f>
        <v>7.2064199999999996</v>
      </c>
      <c r="X181" s="11">
        <f>T181/W181</f>
        <v>44560676.316341236</v>
      </c>
      <c r="Y181" s="25">
        <f>IF(X181&lt;V181,T181,V181*W181)</f>
        <v>0</v>
      </c>
      <c r="Z181" s="54">
        <f t="shared" si="135"/>
        <v>0</v>
      </c>
      <c r="AA181" s="54">
        <f t="shared" ref="AA181" si="139">S181-Z181</f>
        <v>0.32112294901960781</v>
      </c>
      <c r="AB181" s="60">
        <f>0.5*AA180+0.5*AA181</f>
        <v>0.31900341372549013</v>
      </c>
      <c r="AC181" s="33">
        <f t="shared" si="136"/>
        <v>319003413.72549015</v>
      </c>
      <c r="AD181" s="11"/>
      <c r="AE181" s="12">
        <f>IF((AE180-AG180)&gt;0,AE180-AG180,0)</f>
        <v>0</v>
      </c>
      <c r="AF181" s="11">
        <f>AF187*$B$13</f>
        <v>14.412839999999999</v>
      </c>
      <c r="AG181" s="11">
        <f>AC181/AF181</f>
        <v>22133279.334641207</v>
      </c>
      <c r="AH181" s="25">
        <f>IF(AG181&lt;AE181,AC181,AE181*AF181)</f>
        <v>0</v>
      </c>
      <c r="AI181" s="54">
        <f>AH181/1000000000</f>
        <v>0</v>
      </c>
      <c r="AJ181" s="54">
        <f>AB181-AI181</f>
        <v>0.31900341372549013</v>
      </c>
      <c r="AK181" s="21"/>
      <c r="AL181" s="11"/>
      <c r="AM181" s="22"/>
    </row>
    <row r="182" spans="1:39" x14ac:dyDescent="0.2">
      <c r="B182" s="8" t="s">
        <v>15</v>
      </c>
      <c r="C182" s="8" t="s">
        <v>16</v>
      </c>
      <c r="D182" s="18"/>
      <c r="E182" s="10">
        <v>0</v>
      </c>
      <c r="F182" s="4">
        <f>D180*E182</f>
        <v>0</v>
      </c>
      <c r="G182" s="11"/>
      <c r="H182" s="10">
        <v>0.2</v>
      </c>
      <c r="I182" s="5">
        <f>G180*H182</f>
        <v>8.4781411764705879E-3</v>
      </c>
      <c r="J182" s="59">
        <f t="shared" ref="J182" si="140">F182+I182</f>
        <v>8.4781411764705879E-3</v>
      </c>
      <c r="K182" s="33">
        <f t="shared" si="132"/>
        <v>8478141.176470587</v>
      </c>
      <c r="L182" s="11"/>
      <c r="M182" s="12">
        <f>IF((M181-O181)&gt;0,M181-O181,0)</f>
        <v>0</v>
      </c>
      <c r="N182" s="11">
        <f>N188*$B$13</f>
        <v>6.0053500000000003E-2</v>
      </c>
      <c r="O182" s="11">
        <f>K182/N182</f>
        <v>141176470.58823526</v>
      </c>
      <c r="P182" s="25">
        <f>IF(O182&lt;M182,K182,M182*N182)</f>
        <v>0</v>
      </c>
      <c r="Q182" s="54">
        <f t="shared" si="133"/>
        <v>0</v>
      </c>
      <c r="R182" s="55">
        <f t="shared" si="138"/>
        <v>8.4781411764705879E-3</v>
      </c>
      <c r="S182" s="54">
        <f>0.5*R181+R182</f>
        <v>1.2717211764705881E-2</v>
      </c>
      <c r="T182" s="33">
        <f t="shared" si="134"/>
        <v>12717211.764705881</v>
      </c>
      <c r="U182" s="11"/>
      <c r="V182" s="12">
        <f>IF((V181-X181)&gt;0,V181-X181,0)</f>
        <v>0</v>
      </c>
      <c r="W182" s="11">
        <f>W188*$B$13</f>
        <v>1.8016049999999999</v>
      </c>
      <c r="X182" s="11">
        <f>T182/W182</f>
        <v>7058823.5294117648</v>
      </c>
      <c r="Y182" s="25">
        <f>IF(X182&lt;V182,T182,V182*W182)</f>
        <v>0</v>
      </c>
      <c r="Z182" s="54">
        <f t="shared" si="135"/>
        <v>0</v>
      </c>
      <c r="AA182" s="54">
        <f>S182-Z182</f>
        <v>1.2717211764705881E-2</v>
      </c>
      <c r="AB182" s="60">
        <f>0.5*AA181+AA182</f>
        <v>0.17327868627450979</v>
      </c>
      <c r="AC182" s="33">
        <f t="shared" si="136"/>
        <v>173278686.27450979</v>
      </c>
      <c r="AD182" s="11"/>
      <c r="AE182" s="12">
        <f>IF((AE181-AG181)&gt;0,AE181-AG181,0)</f>
        <v>0</v>
      </c>
      <c r="AF182" s="11">
        <f>AF188*$B$13</f>
        <v>3.6032099999999998</v>
      </c>
      <c r="AG182" s="11">
        <f>AC182/AF182</f>
        <v>48090088.081047118</v>
      </c>
      <c r="AH182" s="25">
        <f>IF(AG182&lt;AE182,AC182,AE182*AF182)</f>
        <v>0</v>
      </c>
      <c r="AI182" s="54">
        <f t="shared" ref="AI182" si="141">AH182/1000000000</f>
        <v>0</v>
      </c>
      <c r="AJ182" s="54">
        <f>AB182-AI182</f>
        <v>0.17327868627450979</v>
      </c>
      <c r="AK182" s="21"/>
      <c r="AL182" s="11"/>
      <c r="AM182" s="22"/>
    </row>
    <row r="183" spans="1:39" x14ac:dyDescent="0.2">
      <c r="B183" s="8" t="s">
        <v>6</v>
      </c>
      <c r="D183" s="18"/>
      <c r="E183" s="10"/>
      <c r="F183" s="19"/>
      <c r="G183" s="11"/>
      <c r="H183" s="10"/>
      <c r="I183" s="20"/>
      <c r="J183" s="58">
        <f>SUM(J179:J182)</f>
        <v>1.500724039215686</v>
      </c>
      <c r="K183" s="25"/>
      <c r="L183" s="11"/>
      <c r="M183" s="25"/>
      <c r="N183" s="11"/>
      <c r="O183" s="11"/>
      <c r="P183" s="11"/>
      <c r="Q183" s="56">
        <f>SUM(Q179:Q182)</f>
        <v>8.6477040000000008E-3</v>
      </c>
      <c r="R183" s="57">
        <f>SUM(R179:R182)</f>
        <v>1.4920763352156858</v>
      </c>
      <c r="S183" s="56">
        <f>SUM(S179:S182)</f>
        <v>1.4920763352156861</v>
      </c>
      <c r="T183" s="25">
        <f>SUM(T179:T182)</f>
        <v>1492076335.2156863</v>
      </c>
      <c r="U183" s="11"/>
      <c r="V183" s="25"/>
      <c r="W183" s="11"/>
      <c r="X183" s="11"/>
      <c r="Y183" s="11"/>
      <c r="Z183" s="56">
        <f>SUM(Z179:Z182)</f>
        <v>0</v>
      </c>
      <c r="AA183" s="56">
        <f>SUM(AA179:AA182)</f>
        <v>1.4920763352156861</v>
      </c>
      <c r="AB183" s="61">
        <f>SUM(AB179:AB182)</f>
        <v>1.4920763352156861</v>
      </c>
      <c r="AC183" s="25">
        <f>SUM(AC179:AC182)</f>
        <v>1492076335.2156863</v>
      </c>
      <c r="AD183" s="11"/>
      <c r="AE183" s="25"/>
      <c r="AF183" s="11"/>
      <c r="AG183" s="11"/>
      <c r="AH183" s="11"/>
      <c r="AI183" s="56">
        <f>SUM(AI179:AI182)</f>
        <v>0.53327508000000001</v>
      </c>
      <c r="AJ183" s="56">
        <f>SUM(AJ179:AJ182)</f>
        <v>0.95880125521568615</v>
      </c>
      <c r="AK183" s="21">
        <f>Q183+Z183+AI183</f>
        <v>0.54192278400000005</v>
      </c>
      <c r="AL183" s="11">
        <f>AJ183</f>
        <v>0.95880125521568615</v>
      </c>
      <c r="AM183" s="34">
        <f>AK183/(AK183+AL183)</f>
        <v>0.36110755198085698</v>
      </c>
    </row>
    <row r="184" spans="1:39" x14ac:dyDescent="0.2">
      <c r="D184" s="18" t="s">
        <v>17</v>
      </c>
      <c r="E184" s="10"/>
      <c r="F184" s="19" t="s">
        <v>17</v>
      </c>
      <c r="G184" s="11" t="s">
        <v>17</v>
      </c>
      <c r="H184" s="10"/>
      <c r="I184" s="20" t="s">
        <v>17</v>
      </c>
      <c r="J184" s="42"/>
      <c r="K184" s="25"/>
      <c r="L184" s="11"/>
      <c r="M184" s="25"/>
      <c r="N184" s="11" t="s">
        <v>33</v>
      </c>
      <c r="O184" s="11"/>
      <c r="P184" s="11"/>
      <c r="Q184" s="25"/>
      <c r="R184" s="46"/>
      <c r="S184" s="25"/>
      <c r="T184" s="25"/>
      <c r="U184" s="11"/>
      <c r="V184" s="25"/>
      <c r="W184" s="11" t="s">
        <v>33</v>
      </c>
      <c r="X184" s="11"/>
      <c r="Y184" s="11"/>
      <c r="Z184" s="25"/>
      <c r="AA184" s="25"/>
      <c r="AB184" s="48"/>
      <c r="AC184" s="25"/>
      <c r="AD184" s="11"/>
      <c r="AE184" s="25"/>
      <c r="AF184" s="11" t="s">
        <v>33</v>
      </c>
      <c r="AG184" s="11"/>
      <c r="AH184" s="11"/>
      <c r="AI184" s="25"/>
      <c r="AJ184" s="46"/>
      <c r="AK184" s="11"/>
      <c r="AL184" s="11"/>
      <c r="AM184" s="22"/>
    </row>
    <row r="185" spans="1:39" x14ac:dyDescent="0.2">
      <c r="B185" s="8" t="s">
        <v>19</v>
      </c>
      <c r="D185" s="18">
        <f>D179*1000000/$B$13</f>
        <v>70770.22987835847</v>
      </c>
      <c r="E185" s="10"/>
      <c r="F185" s="19"/>
      <c r="G185" s="11"/>
      <c r="H185" s="10"/>
      <c r="I185" s="20"/>
      <c r="J185" s="42"/>
      <c r="K185" s="25"/>
      <c r="L185" s="11"/>
      <c r="M185" s="25"/>
      <c r="N185" s="11">
        <f>B$7</f>
        <v>0.2</v>
      </c>
      <c r="O185" s="11"/>
      <c r="P185" s="11"/>
      <c r="Q185" s="25"/>
      <c r="R185" s="46"/>
      <c r="S185" s="25"/>
      <c r="T185" s="25"/>
      <c r="U185" s="11"/>
      <c r="V185" s="25"/>
      <c r="W185" s="11">
        <f>C$7</f>
        <v>6</v>
      </c>
      <c r="X185" s="11"/>
      <c r="Y185" s="11"/>
      <c r="Z185" s="25"/>
      <c r="AA185" s="25"/>
      <c r="AB185" s="48"/>
      <c r="AC185" s="25"/>
      <c r="AD185" s="11"/>
      <c r="AE185" s="25"/>
      <c r="AF185" s="11">
        <f>D$7</f>
        <v>12</v>
      </c>
      <c r="AG185" s="11"/>
      <c r="AH185" s="11"/>
      <c r="AI185" s="25"/>
      <c r="AJ185" s="46"/>
      <c r="AK185" s="11"/>
      <c r="AL185" s="11"/>
      <c r="AM185" s="22"/>
    </row>
    <row r="186" spans="1:39" x14ac:dyDescent="0.2">
      <c r="B186" s="8" t="s">
        <v>11</v>
      </c>
      <c r="C186" s="8" t="s">
        <v>12</v>
      </c>
      <c r="D186" s="18">
        <f>D180*1000000/$B$13</f>
        <v>50649.28216784478</v>
      </c>
      <c r="E186" s="10">
        <f>E180</f>
        <v>1</v>
      </c>
      <c r="F186" s="4">
        <f>D186*E186</f>
        <v>50649.28216784478</v>
      </c>
      <c r="G186" s="11">
        <f>G180*1000000/$B$13</f>
        <v>3529.4117647058824</v>
      </c>
      <c r="H186" s="10">
        <f>H180</f>
        <v>0.6</v>
      </c>
      <c r="I186" s="5">
        <f>G186*H186</f>
        <v>2117.6470588235293</v>
      </c>
      <c r="J186" s="42"/>
      <c r="K186" s="25"/>
      <c r="L186" s="11"/>
      <c r="M186" s="25"/>
      <c r="N186" s="11">
        <f>B$8</f>
        <v>0.2</v>
      </c>
      <c r="O186" s="11"/>
      <c r="P186" s="11"/>
      <c r="Q186" s="25"/>
      <c r="R186" s="46"/>
      <c r="S186" s="25"/>
      <c r="T186" s="25"/>
      <c r="U186" s="11"/>
      <c r="V186" s="25"/>
      <c r="W186" s="11">
        <f>C$8</f>
        <v>6</v>
      </c>
      <c r="X186" s="11"/>
      <c r="Y186" s="11"/>
      <c r="Z186" s="25"/>
      <c r="AA186" s="25"/>
      <c r="AB186" s="48"/>
      <c r="AC186" s="25"/>
      <c r="AD186" s="11"/>
      <c r="AE186" s="25"/>
      <c r="AF186" s="11">
        <f>D$8</f>
        <v>12</v>
      </c>
      <c r="AG186" s="11"/>
      <c r="AH186" s="11"/>
      <c r="AI186" s="25"/>
      <c r="AJ186" s="46"/>
      <c r="AK186" s="11"/>
      <c r="AL186" s="11"/>
      <c r="AM186" s="22"/>
    </row>
    <row r="187" spans="1:39" x14ac:dyDescent="0.2">
      <c r="B187" s="8" t="s">
        <v>13</v>
      </c>
      <c r="C187" s="8" t="s">
        <v>14</v>
      </c>
      <c r="D187" s="18"/>
      <c r="E187" s="10">
        <f>E181</f>
        <v>0</v>
      </c>
      <c r="F187" s="4">
        <f>D186*E187</f>
        <v>0</v>
      </c>
      <c r="G187" s="11">
        <f>G181*1000000/$B$13</f>
        <v>0</v>
      </c>
      <c r="H187" s="10">
        <f>H181</f>
        <v>0.2</v>
      </c>
      <c r="I187" s="5">
        <f>G186*H187</f>
        <v>705.88235294117658</v>
      </c>
      <c r="J187" s="42"/>
      <c r="K187" s="25"/>
      <c r="L187" s="11"/>
      <c r="M187" s="25"/>
      <c r="N187" s="11">
        <f>B$9</f>
        <v>0.02</v>
      </c>
      <c r="O187" s="11"/>
      <c r="P187" s="11"/>
      <c r="Q187" s="25"/>
      <c r="R187" s="46"/>
      <c r="S187" s="25"/>
      <c r="T187" s="25"/>
      <c r="U187" s="11"/>
      <c r="V187" s="25"/>
      <c r="W187" s="11">
        <f>C$9</f>
        <v>0.6</v>
      </c>
      <c r="X187" s="11"/>
      <c r="Y187" s="11"/>
      <c r="Z187" s="25"/>
      <c r="AA187" s="25"/>
      <c r="AB187" s="48"/>
      <c r="AC187" s="25"/>
      <c r="AD187" s="11"/>
      <c r="AE187" s="25"/>
      <c r="AF187" s="11">
        <f>D$9</f>
        <v>1.2</v>
      </c>
      <c r="AG187" s="11"/>
      <c r="AH187" s="11"/>
      <c r="AI187" s="25"/>
      <c r="AJ187" s="46"/>
      <c r="AK187" s="11"/>
      <c r="AL187" s="11"/>
      <c r="AM187" s="22"/>
    </row>
    <row r="188" spans="1:39" ht="17" thickBot="1" x14ac:dyDescent="0.25">
      <c r="B188" s="8" t="s">
        <v>15</v>
      </c>
      <c r="C188" s="8" t="s">
        <v>16</v>
      </c>
      <c r="D188" s="27"/>
      <c r="E188" s="28">
        <f>E182</f>
        <v>0</v>
      </c>
      <c r="F188" s="7">
        <f>D186*E188</f>
        <v>0</v>
      </c>
      <c r="G188" s="29">
        <f>G182*1000000/$B$13</f>
        <v>0</v>
      </c>
      <c r="H188" s="28">
        <f t="shared" ref="H188" si="142">H182</f>
        <v>0.2</v>
      </c>
      <c r="I188" s="6">
        <f>G186*H188</f>
        <v>705.88235294117658</v>
      </c>
      <c r="J188" s="43"/>
      <c r="K188" s="44"/>
      <c r="L188" s="29"/>
      <c r="M188" s="44"/>
      <c r="N188" s="29">
        <f>B$10</f>
        <v>5.0000000000000001E-3</v>
      </c>
      <c r="O188" s="29"/>
      <c r="P188" s="29"/>
      <c r="Q188" s="44"/>
      <c r="R188" s="47"/>
      <c r="S188" s="44"/>
      <c r="T188" s="44"/>
      <c r="U188" s="29"/>
      <c r="V188" s="44"/>
      <c r="W188" s="29">
        <f>C$10</f>
        <v>0.15</v>
      </c>
      <c r="X188" s="29"/>
      <c r="Y188" s="29"/>
      <c r="Z188" s="44"/>
      <c r="AA188" s="44"/>
      <c r="AB188" s="49"/>
      <c r="AC188" s="44"/>
      <c r="AD188" s="29"/>
      <c r="AE188" s="44"/>
      <c r="AF188" s="29">
        <f>D$10</f>
        <v>0.3</v>
      </c>
      <c r="AG188" s="29"/>
      <c r="AH188" s="29"/>
      <c r="AI188" s="44"/>
      <c r="AJ188" s="47"/>
      <c r="AK188" s="29"/>
      <c r="AL188" s="29"/>
      <c r="AM188" s="30"/>
    </row>
    <row r="189" spans="1:39" x14ac:dyDescent="0.2">
      <c r="A189" s="1" t="s">
        <v>26</v>
      </c>
      <c r="B189" s="8" t="s">
        <v>30</v>
      </c>
      <c r="C189" s="8" t="s">
        <v>31</v>
      </c>
      <c r="D189" s="13" t="s">
        <v>20</v>
      </c>
      <c r="E189" s="14" t="s">
        <v>4</v>
      </c>
      <c r="F189" s="15" t="s">
        <v>3</v>
      </c>
      <c r="G189" s="16" t="s">
        <v>3</v>
      </c>
      <c r="H189" s="14" t="s">
        <v>4</v>
      </c>
      <c r="I189" s="15" t="s">
        <v>3</v>
      </c>
      <c r="J189" s="40" t="s">
        <v>20</v>
      </c>
      <c r="K189" s="41" t="s">
        <v>20</v>
      </c>
      <c r="L189" s="16" t="s">
        <v>32</v>
      </c>
      <c r="M189" s="41" t="s">
        <v>35</v>
      </c>
      <c r="N189" s="16" t="s">
        <v>5</v>
      </c>
      <c r="O189" s="16" t="s">
        <v>34</v>
      </c>
      <c r="P189" s="16" t="s">
        <v>21</v>
      </c>
      <c r="Q189" s="41" t="s">
        <v>21</v>
      </c>
      <c r="R189" s="45" t="s">
        <v>22</v>
      </c>
      <c r="S189" s="41" t="s">
        <v>20</v>
      </c>
      <c r="T189" s="41" t="s">
        <v>20</v>
      </c>
      <c r="U189" s="16" t="s">
        <v>32</v>
      </c>
      <c r="V189" s="41" t="s">
        <v>35</v>
      </c>
      <c r="W189" s="16" t="s">
        <v>5</v>
      </c>
      <c r="X189" s="16" t="s">
        <v>34</v>
      </c>
      <c r="Y189" s="16" t="s">
        <v>21</v>
      </c>
      <c r="Z189" s="41" t="s">
        <v>21</v>
      </c>
      <c r="AA189" s="45" t="s">
        <v>22</v>
      </c>
      <c r="AB189" s="41" t="s">
        <v>20</v>
      </c>
      <c r="AC189" s="41" t="s">
        <v>20</v>
      </c>
      <c r="AD189" s="16" t="s">
        <v>32</v>
      </c>
      <c r="AE189" s="41" t="s">
        <v>35</v>
      </c>
      <c r="AF189" s="16" t="s">
        <v>5</v>
      </c>
      <c r="AG189" s="16" t="s">
        <v>34</v>
      </c>
      <c r="AH189" s="16" t="s">
        <v>21</v>
      </c>
      <c r="AI189" s="41" t="s">
        <v>21</v>
      </c>
      <c r="AJ189" s="45" t="s">
        <v>22</v>
      </c>
      <c r="AK189" s="16" t="s">
        <v>23</v>
      </c>
      <c r="AL189" s="16" t="s">
        <v>24</v>
      </c>
      <c r="AM189" s="17" t="s">
        <v>36</v>
      </c>
    </row>
    <row r="190" spans="1:39" x14ac:dyDescent="0.2">
      <c r="D190" s="18"/>
      <c r="E190" s="10"/>
      <c r="F190" s="19"/>
      <c r="G190" s="11"/>
      <c r="H190" s="10"/>
      <c r="I190" s="20"/>
      <c r="J190" s="42" t="s">
        <v>6</v>
      </c>
      <c r="K190" s="25" t="s">
        <v>6</v>
      </c>
      <c r="L190" s="11"/>
      <c r="M190" s="25"/>
      <c r="N190" s="11"/>
      <c r="O190" s="11"/>
      <c r="P190" s="11"/>
      <c r="Q190" s="25"/>
      <c r="R190" s="46"/>
      <c r="S190" s="25" t="s">
        <v>6</v>
      </c>
      <c r="T190" s="25" t="s">
        <v>6</v>
      </c>
      <c r="U190" s="11"/>
      <c r="V190" s="25"/>
      <c r="W190" s="11"/>
      <c r="X190" s="11"/>
      <c r="Y190" s="11"/>
      <c r="Z190" s="25"/>
      <c r="AA190" s="25"/>
      <c r="AB190" s="48" t="s">
        <v>6</v>
      </c>
      <c r="AC190" s="25" t="s">
        <v>6</v>
      </c>
      <c r="AD190" s="11"/>
      <c r="AE190" s="25"/>
      <c r="AF190" s="11"/>
      <c r="AG190" s="11"/>
      <c r="AH190" s="11"/>
      <c r="AI190" s="25"/>
      <c r="AJ190" s="46"/>
      <c r="AK190" s="11"/>
      <c r="AL190" s="11"/>
      <c r="AM190" s="22"/>
    </row>
    <row r="191" spans="1:39" x14ac:dyDescent="0.2">
      <c r="D191" s="18" t="s">
        <v>27</v>
      </c>
      <c r="E191" s="10"/>
      <c r="F191" s="19" t="s">
        <v>27</v>
      </c>
      <c r="G191" s="11" t="s">
        <v>27</v>
      </c>
      <c r="H191" s="10"/>
      <c r="I191" s="20" t="s">
        <v>27</v>
      </c>
      <c r="J191" s="42" t="s">
        <v>27</v>
      </c>
      <c r="K191" s="25" t="s">
        <v>9</v>
      </c>
      <c r="L191" s="11" t="s">
        <v>27</v>
      </c>
      <c r="M191" s="25" t="s">
        <v>7</v>
      </c>
      <c r="N191" s="11" t="s">
        <v>8</v>
      </c>
      <c r="O191" s="11" t="s">
        <v>7</v>
      </c>
      <c r="P191" s="11" t="s">
        <v>9</v>
      </c>
      <c r="Q191" s="25" t="s">
        <v>27</v>
      </c>
      <c r="R191" s="46" t="s">
        <v>27</v>
      </c>
      <c r="S191" s="25" t="s">
        <v>27</v>
      </c>
      <c r="T191" s="25" t="s">
        <v>9</v>
      </c>
      <c r="U191" s="11" t="s">
        <v>27</v>
      </c>
      <c r="V191" s="25" t="s">
        <v>7</v>
      </c>
      <c r="W191" s="11" t="s">
        <v>8</v>
      </c>
      <c r="X191" s="11" t="s">
        <v>7</v>
      </c>
      <c r="Y191" s="11" t="s">
        <v>9</v>
      </c>
      <c r="Z191" s="25" t="s">
        <v>27</v>
      </c>
      <c r="AA191" s="25" t="s">
        <v>27</v>
      </c>
      <c r="AB191" s="48" t="s">
        <v>27</v>
      </c>
      <c r="AC191" s="25" t="s">
        <v>9</v>
      </c>
      <c r="AD191" s="11" t="s">
        <v>27</v>
      </c>
      <c r="AE191" s="25" t="s">
        <v>7</v>
      </c>
      <c r="AF191" s="11" t="s">
        <v>8</v>
      </c>
      <c r="AG191" s="11" t="s">
        <v>7</v>
      </c>
      <c r="AH191" s="11" t="s">
        <v>9</v>
      </c>
      <c r="AI191" s="25" t="s">
        <v>27</v>
      </c>
      <c r="AJ191" s="46" t="s">
        <v>27</v>
      </c>
      <c r="AK191" s="11"/>
      <c r="AL191" s="11"/>
      <c r="AM191" s="22"/>
    </row>
    <row r="192" spans="1:39" x14ac:dyDescent="0.2">
      <c r="B192" s="8" t="s">
        <v>19</v>
      </c>
      <c r="D192" s="23">
        <v>0.2388888888888889</v>
      </c>
      <c r="E192" s="10"/>
      <c r="F192" s="19"/>
      <c r="G192" s="11"/>
      <c r="H192" s="10"/>
      <c r="I192" s="20"/>
      <c r="J192" s="59">
        <f>D192</f>
        <v>0.2388888888888889</v>
      </c>
      <c r="K192" s="33">
        <f>J192*1000000000</f>
        <v>238888888.8888889</v>
      </c>
      <c r="L192" s="24">
        <v>9.1213930348258714</v>
      </c>
      <c r="M192" s="33">
        <f>L192*1000000</f>
        <v>9121393.0348258708</v>
      </c>
      <c r="N192" s="11">
        <f>N198*$B$13</f>
        <v>2.4021400000000002</v>
      </c>
      <c r="O192" s="11">
        <f>K192/N192</f>
        <v>99448362.247366458</v>
      </c>
      <c r="P192" s="25">
        <f>IF(O192&lt;M192,K192,M192*N192)</f>
        <v>21910863.06467662</v>
      </c>
      <c r="Q192" s="54">
        <f>P192/1000000000</f>
        <v>2.1910863064676621E-2</v>
      </c>
      <c r="R192" s="55">
        <f>J192-Q192</f>
        <v>0.21697802582421227</v>
      </c>
      <c r="S192" s="54">
        <f>R192</f>
        <v>0.21697802582421227</v>
      </c>
      <c r="T192" s="33">
        <f>S192*1000000000</f>
        <v>216978025.82421228</v>
      </c>
      <c r="U192" s="24">
        <v>0</v>
      </c>
      <c r="V192" s="33">
        <f>U192*1000000</f>
        <v>0</v>
      </c>
      <c r="W192" s="11">
        <f>W198*$B$13</f>
        <v>72.0642</v>
      </c>
      <c r="X192" s="11">
        <f>T192/W192</f>
        <v>3010898.9737513536</v>
      </c>
      <c r="Y192" s="25">
        <f>IF(X192&lt;V192,T192,V192*W192)</f>
        <v>0</v>
      </c>
      <c r="Z192" s="54">
        <f>Y192/1000000000</f>
        <v>0</v>
      </c>
      <c r="AA192" s="54">
        <f>S192-Z192</f>
        <v>0.21697802582421227</v>
      </c>
      <c r="AB192" s="60">
        <f>AA192</f>
        <v>0.21697802582421227</v>
      </c>
      <c r="AC192" s="33">
        <f>AB192*1000000000</f>
        <v>216978025.82421228</v>
      </c>
      <c r="AD192" s="24">
        <v>7.4243781100000001</v>
      </c>
      <c r="AE192" s="33">
        <f>AD192*1000000</f>
        <v>7424378.1100000003</v>
      </c>
      <c r="AF192" s="11">
        <f>AF198*$B$13</f>
        <v>144.1284</v>
      </c>
      <c r="AG192" s="11">
        <f>AC192/AF192</f>
        <v>1505449.4868756768</v>
      </c>
      <c r="AH192" s="25">
        <f>IF(AG192&lt;AE192,AC192,AE192*AF192)</f>
        <v>216978025.82421228</v>
      </c>
      <c r="AI192" s="54">
        <f>AH192/1000000000</f>
        <v>0.21697802582421227</v>
      </c>
      <c r="AJ192" s="54">
        <f>AB192-AI192</f>
        <v>0</v>
      </c>
      <c r="AK192" s="21"/>
      <c r="AL192" s="11"/>
      <c r="AM192" s="22"/>
    </row>
    <row r="193" spans="1:39" x14ac:dyDescent="0.2">
      <c r="B193" s="8" t="s">
        <v>11</v>
      </c>
      <c r="C193" s="8" t="s">
        <v>12</v>
      </c>
      <c r="D193" s="23">
        <v>3.4611111111111112</v>
      </c>
      <c r="E193" s="10">
        <v>1</v>
      </c>
      <c r="F193" s="4">
        <f>D193*E193</f>
        <v>3.4611111111111112</v>
      </c>
      <c r="G193" s="26">
        <v>0.1561098294069862</v>
      </c>
      <c r="H193" s="10">
        <v>0.6</v>
      </c>
      <c r="I193" s="5">
        <f>G193*H193</f>
        <v>9.3665897644191712E-2</v>
      </c>
      <c r="J193" s="59">
        <f>F193+I193</f>
        <v>3.5547770087553028</v>
      </c>
      <c r="K193" s="33">
        <f t="shared" ref="K193:K195" si="143">J193*1000000000</f>
        <v>3554777008.7553029</v>
      </c>
      <c r="L193" s="11"/>
      <c r="M193" s="12">
        <f>IF((M192-O192)&gt;0,M192-O192,0)</f>
        <v>0</v>
      </c>
      <c r="N193" s="11">
        <f>N199*$B$13</f>
        <v>2.4021400000000002</v>
      </c>
      <c r="O193" s="11">
        <f>K193/N193</f>
        <v>1479837565.1524484</v>
      </c>
      <c r="P193" s="25">
        <f>IF(O193&lt;M193,K193,M193*N193)</f>
        <v>0</v>
      </c>
      <c r="Q193" s="54">
        <f t="shared" ref="Q193:Q195" si="144">P193/1000000000</f>
        <v>0</v>
      </c>
      <c r="R193" s="55">
        <f>J193-Q193</f>
        <v>3.5547770087553028</v>
      </c>
      <c r="S193" s="54">
        <f>0.5*R193</f>
        <v>1.7773885043776514</v>
      </c>
      <c r="T193" s="33">
        <f t="shared" ref="T193:T195" si="145">S193*1000000000</f>
        <v>1777388504.3776515</v>
      </c>
      <c r="U193" s="11"/>
      <c r="V193" s="12">
        <f>IF((V192-X192)&gt;0,V192-X192,0)</f>
        <v>0</v>
      </c>
      <c r="W193" s="11">
        <f>W199*$B$13</f>
        <v>72.0642</v>
      </c>
      <c r="X193" s="11">
        <f>T193/W193</f>
        <v>24663959.419207476</v>
      </c>
      <c r="Y193" s="25">
        <f>IF(X193&lt;V193,T193,V193*W193)</f>
        <v>0</v>
      </c>
      <c r="Z193" s="54">
        <f t="shared" ref="Z193:Z195" si="146">Y193/1000000000</f>
        <v>0</v>
      </c>
      <c r="AA193" s="54">
        <f>S193-Z193</f>
        <v>1.7773885043776514</v>
      </c>
      <c r="AB193" s="60">
        <f>0.5*AA193</f>
        <v>0.8886942521888257</v>
      </c>
      <c r="AC193" s="33">
        <f t="shared" ref="AC193:AC195" si="147">AB193*1000000000</f>
        <v>888694252.18882573</v>
      </c>
      <c r="AD193" s="11"/>
      <c r="AE193" s="12">
        <f>IF((AE192-AG192)&gt;0,AE192-AG192,0)</f>
        <v>5918928.6231243238</v>
      </c>
      <c r="AF193" s="11">
        <f>AF199*$B$13</f>
        <v>144.1284</v>
      </c>
      <c r="AG193" s="11">
        <f>AC193/AF193</f>
        <v>6165989.854801869</v>
      </c>
      <c r="AH193" s="25">
        <f>IF(AG193&lt;AE193,AC193,AE193*AF193)</f>
        <v>853085712.16511178</v>
      </c>
      <c r="AI193" s="54">
        <f t="shared" ref="AI193" si="148">AH193/1000000000</f>
        <v>0.85308571216511175</v>
      </c>
      <c r="AJ193" s="54">
        <f>AB193-AI193</f>
        <v>3.5608540023713942E-2</v>
      </c>
      <c r="AK193" s="21"/>
      <c r="AL193" s="11"/>
      <c r="AM193" s="22"/>
    </row>
    <row r="194" spans="1:39" x14ac:dyDescent="0.2">
      <c r="B194" s="8" t="s">
        <v>13</v>
      </c>
      <c r="C194" s="8" t="s">
        <v>14</v>
      </c>
      <c r="D194" s="18"/>
      <c r="E194" s="10">
        <v>0</v>
      </c>
      <c r="F194" s="4">
        <f>D193*E194</f>
        <v>0</v>
      </c>
      <c r="G194" s="11"/>
      <c r="H194" s="10">
        <v>0.2</v>
      </c>
      <c r="I194" s="5">
        <f>G193*H194</f>
        <v>3.1221965881397241E-2</v>
      </c>
      <c r="J194" s="59">
        <f>F194+I194</f>
        <v>3.1221965881397241E-2</v>
      </c>
      <c r="K194" s="33">
        <f t="shared" si="143"/>
        <v>31221965.88139724</v>
      </c>
      <c r="L194" s="11"/>
      <c r="M194" s="12">
        <f>IF((M193-O193)&gt;0,M193-O193,0)</f>
        <v>0</v>
      </c>
      <c r="N194" s="11">
        <f>N200*$B$13</f>
        <v>0.24021400000000001</v>
      </c>
      <c r="O194" s="11">
        <f>K194/N194</f>
        <v>129975629.56945573</v>
      </c>
      <c r="P194" s="25">
        <f>IF(O194&lt;M194,K194,M194*N194)</f>
        <v>0</v>
      </c>
      <c r="Q194" s="54">
        <f t="shared" si="144"/>
        <v>0</v>
      </c>
      <c r="R194" s="55">
        <f t="shared" ref="R194:R195" si="149">J194-Q194</f>
        <v>3.1221965881397241E-2</v>
      </c>
      <c r="S194" s="54">
        <f>0.5*R193+0.5*R194</f>
        <v>1.7929994873183499</v>
      </c>
      <c r="T194" s="33">
        <f t="shared" si="145"/>
        <v>1792999487.3183498</v>
      </c>
      <c r="U194" s="11"/>
      <c r="V194" s="12">
        <f>IF((V193-X193)&gt;0,V193-X193,0)</f>
        <v>0</v>
      </c>
      <c r="W194" s="11">
        <f>W200*$B$13</f>
        <v>7.2064199999999996</v>
      </c>
      <c r="X194" s="11">
        <f>T194/W194</f>
        <v>248805854.684899</v>
      </c>
      <c r="Y194" s="25">
        <f>IF(X194&lt;V194,T194,V194*W194)</f>
        <v>0</v>
      </c>
      <c r="Z194" s="54">
        <f t="shared" si="146"/>
        <v>0</v>
      </c>
      <c r="AA194" s="54">
        <f t="shared" ref="AA194" si="150">S194-Z194</f>
        <v>1.7929994873183499</v>
      </c>
      <c r="AB194" s="60">
        <f>0.5*AA193+0.5*AA194</f>
        <v>1.7851939958480005</v>
      </c>
      <c r="AC194" s="33">
        <f t="shared" si="147"/>
        <v>1785193995.8480005</v>
      </c>
      <c r="AD194" s="11"/>
      <c r="AE194" s="12">
        <f>IF((AE193-AG193)&gt;0,AE193-AG193,0)</f>
        <v>0</v>
      </c>
      <c r="AF194" s="11">
        <f>AF200*$B$13</f>
        <v>14.412839999999999</v>
      </c>
      <c r="AG194" s="11">
        <f>AC194/AF194</f>
        <v>123861362.21924344</v>
      </c>
      <c r="AH194" s="25">
        <f>IF(AG194&lt;AE194,AC194,AE194*AF194)</f>
        <v>0</v>
      </c>
      <c r="AI194" s="54">
        <f>AH194/1000000000</f>
        <v>0</v>
      </c>
      <c r="AJ194" s="54">
        <f>AB194-AI194</f>
        <v>1.7851939958480005</v>
      </c>
      <c r="AK194" s="21"/>
      <c r="AL194" s="11"/>
      <c r="AM194" s="22"/>
    </row>
    <row r="195" spans="1:39" x14ac:dyDescent="0.2">
      <c r="B195" s="8" t="s">
        <v>15</v>
      </c>
      <c r="C195" s="8" t="s">
        <v>16</v>
      </c>
      <c r="D195" s="18"/>
      <c r="E195" s="10">
        <v>0</v>
      </c>
      <c r="F195" s="4">
        <f>D193*E195</f>
        <v>0</v>
      </c>
      <c r="G195" s="11"/>
      <c r="H195" s="10">
        <v>0.2</v>
      </c>
      <c r="I195" s="5">
        <f>G193*H195</f>
        <v>3.1221965881397241E-2</v>
      </c>
      <c r="J195" s="59">
        <f t="shared" ref="J195" si="151">F195+I195</f>
        <v>3.1221965881397241E-2</v>
      </c>
      <c r="K195" s="33">
        <f t="shared" si="143"/>
        <v>31221965.88139724</v>
      </c>
      <c r="L195" s="11"/>
      <c r="M195" s="12">
        <f>IF((M194-O194)&gt;0,M194-O194,0)</f>
        <v>0</v>
      </c>
      <c r="N195" s="11">
        <f>N201*$B$13</f>
        <v>6.0053500000000003E-2</v>
      </c>
      <c r="O195" s="11">
        <f>K195/N195</f>
        <v>519902518.27782291</v>
      </c>
      <c r="P195" s="25">
        <f>IF(O195&lt;M195,K195,M195*N195)</f>
        <v>0</v>
      </c>
      <c r="Q195" s="54">
        <f t="shared" si="144"/>
        <v>0</v>
      </c>
      <c r="R195" s="55">
        <f t="shared" si="149"/>
        <v>3.1221965881397241E-2</v>
      </c>
      <c r="S195" s="54">
        <f>0.5*R194+R195</f>
        <v>4.6832948822095863E-2</v>
      </c>
      <c r="T195" s="33">
        <f t="shared" si="145"/>
        <v>46832948.822095864</v>
      </c>
      <c r="U195" s="11"/>
      <c r="V195" s="12">
        <f>IF((V194-X194)&gt;0,V194-X194,0)</f>
        <v>0</v>
      </c>
      <c r="W195" s="11">
        <f>W201*$B$13</f>
        <v>1.8016049999999999</v>
      </c>
      <c r="X195" s="11">
        <f>T195/W195</f>
        <v>25995125.913891152</v>
      </c>
      <c r="Y195" s="25">
        <f>IF(X195&lt;V195,T195,V195*W195)</f>
        <v>0</v>
      </c>
      <c r="Z195" s="54">
        <f t="shared" si="146"/>
        <v>0</v>
      </c>
      <c r="AA195" s="54">
        <f>S195-Z195</f>
        <v>4.6832948822095863E-2</v>
      </c>
      <c r="AB195" s="60">
        <f>0.5*AA194+AA195</f>
        <v>0.94333269248127083</v>
      </c>
      <c r="AC195" s="33">
        <f t="shared" si="147"/>
        <v>943332692.48127079</v>
      </c>
      <c r="AD195" s="11"/>
      <c r="AE195" s="12">
        <f>IF((AE194-AG194)&gt;0,AE194-AG194,0)</f>
        <v>0</v>
      </c>
      <c r="AF195" s="11">
        <f>AF201*$B$13</f>
        <v>3.6032099999999998</v>
      </c>
      <c r="AG195" s="11">
        <f>AC195/AF195</f>
        <v>261803417.6418446</v>
      </c>
      <c r="AH195" s="25">
        <f>IF(AG195&lt;AE195,AC195,AE195*AF195)</f>
        <v>0</v>
      </c>
      <c r="AI195" s="54">
        <f t="shared" ref="AI195" si="152">AH195/1000000000</f>
        <v>0</v>
      </c>
      <c r="AJ195" s="54">
        <f>AB195-AI195</f>
        <v>0.94333269248127083</v>
      </c>
      <c r="AK195" s="21"/>
      <c r="AL195" s="11"/>
      <c r="AM195" s="22"/>
    </row>
    <row r="196" spans="1:39" x14ac:dyDescent="0.2">
      <c r="B196" s="8" t="s">
        <v>6</v>
      </c>
      <c r="D196" s="18"/>
      <c r="E196" s="10"/>
      <c r="F196" s="19"/>
      <c r="G196" s="11"/>
      <c r="H196" s="10"/>
      <c r="I196" s="20"/>
      <c r="J196" s="58">
        <f>SUM(J192:J195)</f>
        <v>3.8561098294069858</v>
      </c>
      <c r="K196" s="25"/>
      <c r="L196" s="11"/>
      <c r="M196" s="25"/>
      <c r="N196" s="11"/>
      <c r="O196" s="11"/>
      <c r="P196" s="11"/>
      <c r="Q196" s="56">
        <f>SUM(Q192:Q195)</f>
        <v>2.1910863064676621E-2</v>
      </c>
      <c r="R196" s="57">
        <f>SUM(R192:R195)</f>
        <v>3.8341989663423091</v>
      </c>
      <c r="S196" s="56">
        <f>SUM(S192:S195)</f>
        <v>3.8341989663423091</v>
      </c>
      <c r="T196" s="25">
        <f>SUM(T192:T195)</f>
        <v>3834198966.3423095</v>
      </c>
      <c r="U196" s="11"/>
      <c r="V196" s="25"/>
      <c r="W196" s="11"/>
      <c r="X196" s="11"/>
      <c r="Y196" s="11"/>
      <c r="Z196" s="56">
        <f>SUM(Z192:Z195)</f>
        <v>0</v>
      </c>
      <c r="AA196" s="56">
        <f>SUM(AA192:AA195)</f>
        <v>3.8341989663423091</v>
      </c>
      <c r="AB196" s="61">
        <f>SUM(AB192:AB195)</f>
        <v>3.8341989663423095</v>
      </c>
      <c r="AC196" s="25">
        <f>SUM(AC192:AC195)</f>
        <v>3834198966.342309</v>
      </c>
      <c r="AD196" s="11"/>
      <c r="AE196" s="25"/>
      <c r="AF196" s="11"/>
      <c r="AG196" s="11"/>
      <c r="AH196" s="11"/>
      <c r="AI196" s="56">
        <f>SUM(AI192:AI195)</f>
        <v>1.0700637379893241</v>
      </c>
      <c r="AJ196" s="56">
        <f>SUM(AJ192:AJ195)</f>
        <v>2.7641352283529854</v>
      </c>
      <c r="AK196" s="21">
        <f>Q196+Z196+AI196</f>
        <v>1.0919746010540008</v>
      </c>
      <c r="AL196" s="11">
        <f>AJ196</f>
        <v>2.7641352283529854</v>
      </c>
      <c r="AM196" s="34">
        <f>AK196/(AK196+AL196)</f>
        <v>0.28318036813332431</v>
      </c>
    </row>
    <row r="197" spans="1:39" x14ac:dyDescent="0.2">
      <c r="D197" s="18" t="s">
        <v>17</v>
      </c>
      <c r="E197" s="10"/>
      <c r="F197" s="19" t="s">
        <v>17</v>
      </c>
      <c r="G197" s="11" t="s">
        <v>17</v>
      </c>
      <c r="H197" s="10"/>
      <c r="I197" s="20" t="s">
        <v>17</v>
      </c>
      <c r="J197" s="42"/>
      <c r="K197" s="25"/>
      <c r="L197" s="11"/>
      <c r="M197" s="25"/>
      <c r="N197" s="11" t="s">
        <v>33</v>
      </c>
      <c r="O197" s="11"/>
      <c r="P197" s="11"/>
      <c r="Q197" s="25"/>
      <c r="R197" s="46"/>
      <c r="S197" s="25"/>
      <c r="T197" s="25"/>
      <c r="U197" s="11"/>
      <c r="V197" s="25"/>
      <c r="W197" s="11" t="s">
        <v>33</v>
      </c>
      <c r="X197" s="11"/>
      <c r="Y197" s="11"/>
      <c r="Z197" s="25"/>
      <c r="AA197" s="25"/>
      <c r="AB197" s="48"/>
      <c r="AC197" s="25"/>
      <c r="AD197" s="11"/>
      <c r="AE197" s="25"/>
      <c r="AF197" s="11" t="s">
        <v>33</v>
      </c>
      <c r="AG197" s="11"/>
      <c r="AH197" s="11"/>
      <c r="AI197" s="25"/>
      <c r="AJ197" s="46"/>
      <c r="AK197" s="11"/>
      <c r="AL197" s="11"/>
      <c r="AM197" s="22"/>
    </row>
    <row r="198" spans="1:39" x14ac:dyDescent="0.2">
      <c r="B198" s="8" t="s">
        <v>19</v>
      </c>
      <c r="D198" s="18">
        <f>D192*1000000/$B$13</f>
        <v>19889.672449473295</v>
      </c>
      <c r="E198" s="10"/>
      <c r="F198" s="19"/>
      <c r="G198" s="11"/>
      <c r="H198" s="10"/>
      <c r="I198" s="20"/>
      <c r="J198" s="42"/>
      <c r="K198" s="25"/>
      <c r="L198" s="11"/>
      <c r="M198" s="25"/>
      <c r="N198" s="11">
        <f>B$7</f>
        <v>0.2</v>
      </c>
      <c r="O198" s="11"/>
      <c r="P198" s="11"/>
      <c r="Q198" s="25"/>
      <c r="R198" s="46"/>
      <c r="S198" s="25"/>
      <c r="T198" s="25"/>
      <c r="U198" s="11"/>
      <c r="V198" s="25"/>
      <c r="W198" s="11">
        <f>C$7</f>
        <v>6</v>
      </c>
      <c r="X198" s="11"/>
      <c r="Y198" s="11"/>
      <c r="Z198" s="25"/>
      <c r="AA198" s="25"/>
      <c r="AB198" s="48"/>
      <c r="AC198" s="25"/>
      <c r="AD198" s="11"/>
      <c r="AE198" s="25"/>
      <c r="AF198" s="11">
        <f>D$7</f>
        <v>12</v>
      </c>
      <c r="AG198" s="11"/>
      <c r="AH198" s="11"/>
      <c r="AI198" s="25"/>
      <c r="AJ198" s="46"/>
      <c r="AK198" s="11"/>
      <c r="AL198" s="11"/>
      <c r="AM198" s="22"/>
    </row>
    <row r="199" spans="1:39" x14ac:dyDescent="0.2">
      <c r="B199" s="8" t="s">
        <v>11</v>
      </c>
      <c r="C199" s="8" t="s">
        <v>12</v>
      </c>
      <c r="D199" s="18">
        <f>D193*1000000/$B$13</f>
        <v>288168.97525632242</v>
      </c>
      <c r="E199" s="10">
        <f>E193</f>
        <v>1</v>
      </c>
      <c r="F199" s="4">
        <f>D199*E199</f>
        <v>288168.97525632242</v>
      </c>
      <c r="G199" s="11">
        <f>G193*1000000/$B$13</f>
        <v>12997.562956945572</v>
      </c>
      <c r="H199" s="10">
        <f>H193</f>
        <v>0.6</v>
      </c>
      <c r="I199" s="5">
        <f>G199*H199</f>
        <v>7798.5377741673428</v>
      </c>
      <c r="J199" s="42"/>
      <c r="K199" s="25"/>
      <c r="L199" s="11"/>
      <c r="M199" s="25"/>
      <c r="N199" s="11">
        <f>B$8</f>
        <v>0.2</v>
      </c>
      <c r="O199" s="11"/>
      <c r="P199" s="11"/>
      <c r="Q199" s="25"/>
      <c r="R199" s="46"/>
      <c r="S199" s="25"/>
      <c r="T199" s="25"/>
      <c r="U199" s="11"/>
      <c r="V199" s="25"/>
      <c r="W199" s="11">
        <f>C$8</f>
        <v>6</v>
      </c>
      <c r="X199" s="11"/>
      <c r="Y199" s="11"/>
      <c r="Z199" s="25"/>
      <c r="AA199" s="25"/>
      <c r="AB199" s="48"/>
      <c r="AC199" s="25"/>
      <c r="AD199" s="11"/>
      <c r="AE199" s="25"/>
      <c r="AF199" s="11">
        <f>D$8</f>
        <v>12</v>
      </c>
      <c r="AG199" s="11"/>
      <c r="AH199" s="11"/>
      <c r="AI199" s="25"/>
      <c r="AJ199" s="46"/>
      <c r="AK199" s="11"/>
      <c r="AL199" s="11"/>
      <c r="AM199" s="22"/>
    </row>
    <row r="200" spans="1:39" x14ac:dyDescent="0.2">
      <c r="B200" s="8" t="s">
        <v>13</v>
      </c>
      <c r="C200" s="8" t="s">
        <v>14</v>
      </c>
      <c r="D200" s="18"/>
      <c r="E200" s="10">
        <f>E194</f>
        <v>0</v>
      </c>
      <c r="F200" s="4">
        <f>D199*E200</f>
        <v>0</v>
      </c>
      <c r="G200" s="11">
        <f>G194*1000000/$B$13</f>
        <v>0</v>
      </c>
      <c r="H200" s="10">
        <f>H194</f>
        <v>0.2</v>
      </c>
      <c r="I200" s="5">
        <f>G199*H200</f>
        <v>2599.5125913891147</v>
      </c>
      <c r="J200" s="42"/>
      <c r="K200" s="25"/>
      <c r="L200" s="11"/>
      <c r="M200" s="25"/>
      <c r="N200" s="11">
        <f>B$9</f>
        <v>0.02</v>
      </c>
      <c r="O200" s="11"/>
      <c r="P200" s="11"/>
      <c r="Q200" s="25"/>
      <c r="R200" s="46"/>
      <c r="S200" s="25"/>
      <c r="T200" s="25"/>
      <c r="U200" s="11"/>
      <c r="V200" s="25"/>
      <c r="W200" s="11">
        <f>C$9</f>
        <v>0.6</v>
      </c>
      <c r="X200" s="11"/>
      <c r="Y200" s="11"/>
      <c r="Z200" s="25"/>
      <c r="AA200" s="25"/>
      <c r="AB200" s="48"/>
      <c r="AC200" s="25"/>
      <c r="AD200" s="11"/>
      <c r="AE200" s="25"/>
      <c r="AF200" s="11">
        <f>D$9</f>
        <v>1.2</v>
      </c>
      <c r="AG200" s="11"/>
      <c r="AH200" s="11"/>
      <c r="AI200" s="25"/>
      <c r="AJ200" s="46"/>
      <c r="AK200" s="11"/>
      <c r="AL200" s="11"/>
      <c r="AM200" s="22"/>
    </row>
    <row r="201" spans="1:39" ht="17" thickBot="1" x14ac:dyDescent="0.25">
      <c r="B201" s="8" t="s">
        <v>15</v>
      </c>
      <c r="C201" s="8" t="s">
        <v>16</v>
      </c>
      <c r="D201" s="27"/>
      <c r="E201" s="28">
        <f>E195</f>
        <v>0</v>
      </c>
      <c r="F201" s="7">
        <f>D199*E201</f>
        <v>0</v>
      </c>
      <c r="G201" s="29">
        <f>G195*1000000/$B$13</f>
        <v>0</v>
      </c>
      <c r="H201" s="28">
        <f t="shared" ref="H201" si="153">H195</f>
        <v>0.2</v>
      </c>
      <c r="I201" s="6">
        <f>G199*H201</f>
        <v>2599.5125913891147</v>
      </c>
      <c r="J201" s="43"/>
      <c r="K201" s="44"/>
      <c r="L201" s="29"/>
      <c r="M201" s="44"/>
      <c r="N201" s="29">
        <f>B$10</f>
        <v>5.0000000000000001E-3</v>
      </c>
      <c r="O201" s="29"/>
      <c r="P201" s="29"/>
      <c r="Q201" s="44"/>
      <c r="R201" s="47"/>
      <c r="S201" s="44"/>
      <c r="T201" s="44"/>
      <c r="U201" s="29"/>
      <c r="V201" s="44"/>
      <c r="W201" s="29">
        <f>C$10</f>
        <v>0.15</v>
      </c>
      <c r="X201" s="29"/>
      <c r="Y201" s="29"/>
      <c r="Z201" s="44"/>
      <c r="AA201" s="44"/>
      <c r="AB201" s="49"/>
      <c r="AC201" s="44"/>
      <c r="AD201" s="29"/>
      <c r="AE201" s="44"/>
      <c r="AF201" s="29">
        <f>D$10</f>
        <v>0.3</v>
      </c>
      <c r="AG201" s="29"/>
      <c r="AH201" s="29"/>
      <c r="AI201" s="44"/>
      <c r="AJ201" s="47"/>
      <c r="AK201" s="29"/>
      <c r="AL201" s="29"/>
      <c r="AM201" s="30"/>
    </row>
    <row r="202" spans="1:39" x14ac:dyDescent="0.2">
      <c r="A202" s="1" t="s">
        <v>60</v>
      </c>
      <c r="B202" s="8" t="s">
        <v>30</v>
      </c>
      <c r="C202" s="8" t="s">
        <v>31</v>
      </c>
      <c r="D202" s="13" t="s">
        <v>20</v>
      </c>
      <c r="E202" s="14" t="s">
        <v>4</v>
      </c>
      <c r="F202" s="15" t="s">
        <v>3</v>
      </c>
      <c r="G202" s="16" t="s">
        <v>3</v>
      </c>
      <c r="H202" s="14" t="s">
        <v>4</v>
      </c>
      <c r="I202" s="15" t="s">
        <v>3</v>
      </c>
      <c r="J202" s="40" t="s">
        <v>20</v>
      </c>
      <c r="K202" s="41" t="s">
        <v>20</v>
      </c>
      <c r="L202" s="16" t="s">
        <v>32</v>
      </c>
      <c r="M202" s="41" t="s">
        <v>35</v>
      </c>
      <c r="N202" s="16" t="s">
        <v>5</v>
      </c>
      <c r="O202" s="16" t="s">
        <v>34</v>
      </c>
      <c r="P202" s="16" t="s">
        <v>21</v>
      </c>
      <c r="Q202" s="41" t="s">
        <v>21</v>
      </c>
      <c r="R202" s="45" t="s">
        <v>22</v>
      </c>
      <c r="S202" s="41" t="s">
        <v>20</v>
      </c>
      <c r="T202" s="41" t="s">
        <v>20</v>
      </c>
      <c r="U202" s="16" t="s">
        <v>32</v>
      </c>
      <c r="V202" s="41" t="s">
        <v>35</v>
      </c>
      <c r="W202" s="16" t="s">
        <v>5</v>
      </c>
      <c r="X202" s="16" t="s">
        <v>34</v>
      </c>
      <c r="Y202" s="16" t="s">
        <v>21</v>
      </c>
      <c r="Z202" s="41" t="s">
        <v>21</v>
      </c>
      <c r="AA202" s="45" t="s">
        <v>22</v>
      </c>
      <c r="AB202" s="41" t="s">
        <v>20</v>
      </c>
      <c r="AC202" s="41" t="s">
        <v>20</v>
      </c>
      <c r="AD202" s="16" t="s">
        <v>32</v>
      </c>
      <c r="AE202" s="41" t="s">
        <v>35</v>
      </c>
      <c r="AF202" s="16" t="s">
        <v>5</v>
      </c>
      <c r="AG202" s="16" t="s">
        <v>34</v>
      </c>
      <c r="AH202" s="16" t="s">
        <v>21</v>
      </c>
      <c r="AI202" s="41" t="s">
        <v>21</v>
      </c>
      <c r="AJ202" s="45" t="s">
        <v>22</v>
      </c>
      <c r="AK202" s="16" t="s">
        <v>23</v>
      </c>
      <c r="AL202" s="16" t="s">
        <v>24</v>
      </c>
      <c r="AM202" s="17" t="s">
        <v>36</v>
      </c>
    </row>
    <row r="203" spans="1:39" x14ac:dyDescent="0.2">
      <c r="D203" s="18"/>
      <c r="E203" s="10"/>
      <c r="F203" s="19"/>
      <c r="G203" s="11"/>
      <c r="H203" s="10"/>
      <c r="I203" s="20"/>
      <c r="J203" s="42" t="s">
        <v>6</v>
      </c>
      <c r="K203" s="25" t="s">
        <v>6</v>
      </c>
      <c r="L203" s="11"/>
      <c r="M203" s="25"/>
      <c r="N203" s="11"/>
      <c r="O203" s="11"/>
      <c r="P203" s="11"/>
      <c r="Q203" s="25"/>
      <c r="R203" s="46"/>
      <c r="S203" s="25" t="s">
        <v>6</v>
      </c>
      <c r="T203" s="25" t="s">
        <v>6</v>
      </c>
      <c r="U203" s="11"/>
      <c r="V203" s="25"/>
      <c r="W203" s="11"/>
      <c r="X203" s="11"/>
      <c r="Y203" s="11"/>
      <c r="Z203" s="25"/>
      <c r="AA203" s="25"/>
      <c r="AB203" s="48" t="s">
        <v>6</v>
      </c>
      <c r="AC203" s="25" t="s">
        <v>6</v>
      </c>
      <c r="AD203" s="11"/>
      <c r="AE203" s="25"/>
      <c r="AF203" s="11"/>
      <c r="AG203" s="11"/>
      <c r="AH203" s="11"/>
      <c r="AI203" s="25"/>
      <c r="AJ203" s="46"/>
      <c r="AK203" s="11"/>
      <c r="AL203" s="11"/>
      <c r="AM203" s="22"/>
    </row>
    <row r="204" spans="1:39" x14ac:dyDescent="0.2">
      <c r="D204" s="18" t="s">
        <v>27</v>
      </c>
      <c r="E204" s="10"/>
      <c r="F204" s="19" t="s">
        <v>27</v>
      </c>
      <c r="G204" s="11" t="s">
        <v>27</v>
      </c>
      <c r="H204" s="10"/>
      <c r="I204" s="20" t="s">
        <v>27</v>
      </c>
      <c r="J204" s="42" t="s">
        <v>27</v>
      </c>
      <c r="K204" s="25" t="s">
        <v>9</v>
      </c>
      <c r="L204" s="11" t="s">
        <v>27</v>
      </c>
      <c r="M204" s="25" t="s">
        <v>7</v>
      </c>
      <c r="N204" s="11" t="s">
        <v>8</v>
      </c>
      <c r="O204" s="11" t="s">
        <v>7</v>
      </c>
      <c r="P204" s="11" t="s">
        <v>9</v>
      </c>
      <c r="Q204" s="25" t="s">
        <v>27</v>
      </c>
      <c r="R204" s="46" t="s">
        <v>27</v>
      </c>
      <c r="S204" s="25" t="s">
        <v>27</v>
      </c>
      <c r="T204" s="25" t="s">
        <v>9</v>
      </c>
      <c r="U204" s="11" t="s">
        <v>27</v>
      </c>
      <c r="V204" s="25" t="s">
        <v>7</v>
      </c>
      <c r="W204" s="11" t="s">
        <v>8</v>
      </c>
      <c r="X204" s="11" t="s">
        <v>7</v>
      </c>
      <c r="Y204" s="11" t="s">
        <v>9</v>
      </c>
      <c r="Z204" s="25" t="s">
        <v>27</v>
      </c>
      <c r="AA204" s="25" t="s">
        <v>27</v>
      </c>
      <c r="AB204" s="48" t="s">
        <v>27</v>
      </c>
      <c r="AC204" s="25" t="s">
        <v>9</v>
      </c>
      <c r="AD204" s="11" t="s">
        <v>27</v>
      </c>
      <c r="AE204" s="25" t="s">
        <v>7</v>
      </c>
      <c r="AF204" s="11" t="s">
        <v>8</v>
      </c>
      <c r="AG204" s="11" t="s">
        <v>7</v>
      </c>
      <c r="AH204" s="11" t="s">
        <v>9</v>
      </c>
      <c r="AI204" s="25" t="s">
        <v>27</v>
      </c>
      <c r="AJ204" s="46" t="s">
        <v>27</v>
      </c>
      <c r="AK204" s="11"/>
      <c r="AL204" s="11"/>
      <c r="AM204" s="22"/>
    </row>
    <row r="205" spans="1:39" x14ac:dyDescent="0.2">
      <c r="B205" s="8" t="s">
        <v>19</v>
      </c>
      <c r="D205" s="23">
        <v>0.13333333333333333</v>
      </c>
      <c r="E205" s="10"/>
      <c r="F205" s="19"/>
      <c r="G205" s="11"/>
      <c r="H205" s="10"/>
      <c r="I205" s="20"/>
      <c r="J205" s="59">
        <f>D205</f>
        <v>0.13333333333333333</v>
      </c>
      <c r="K205" s="33">
        <f>J205*1000000000</f>
        <v>133333333.33333333</v>
      </c>
      <c r="L205" s="24">
        <v>7.8616216216216195</v>
      </c>
      <c r="M205" s="33">
        <f>L205*1000000</f>
        <v>7861621.6216216199</v>
      </c>
      <c r="N205" s="11">
        <f>N211*$B$13</f>
        <v>2.4021400000000002</v>
      </c>
      <c r="O205" s="11">
        <f>K205/N205</f>
        <v>55506062.649692908</v>
      </c>
      <c r="P205" s="25">
        <f>IF(O205&lt;M205,K205,M205*N205)</f>
        <v>18884715.76216216</v>
      </c>
      <c r="Q205" s="54">
        <f>P205/1000000000</f>
        <v>1.888471576216216E-2</v>
      </c>
      <c r="R205" s="55">
        <f>J205-Q205</f>
        <v>0.11444861757117117</v>
      </c>
      <c r="S205" s="54">
        <f>R205</f>
        <v>0.11444861757117117</v>
      </c>
      <c r="T205" s="33">
        <f>S205*1000000000</f>
        <v>114448617.57117116</v>
      </c>
      <c r="U205" s="24">
        <v>2.4383783783783777</v>
      </c>
      <c r="V205" s="33">
        <f>U205*1000000</f>
        <v>2438378.3783783778</v>
      </c>
      <c r="W205" s="11">
        <f>W211*$B$13</f>
        <v>72.0642</v>
      </c>
      <c r="X205" s="11">
        <f>T205/W205</f>
        <v>1588148.034269043</v>
      </c>
      <c r="Y205" s="25">
        <f>IF(X205&lt;V205,T205,V205*W205)</f>
        <v>114448617.57117116</v>
      </c>
      <c r="Z205" s="54">
        <f>Y205/1000000000</f>
        <v>0.11444861757117117</v>
      </c>
      <c r="AA205" s="54">
        <f>S205-Z205</f>
        <v>0</v>
      </c>
      <c r="AB205" s="60">
        <f>AA205</f>
        <v>0</v>
      </c>
      <c r="AC205" s="33">
        <f>AB205*1000000000</f>
        <v>0</v>
      </c>
      <c r="AD205" s="24">
        <v>0.61324324324324309</v>
      </c>
      <c r="AE205" s="33">
        <f>AD205*1000000</f>
        <v>613243.24324324308</v>
      </c>
      <c r="AF205" s="11">
        <f>AF211*$B$13</f>
        <v>144.1284</v>
      </c>
      <c r="AG205" s="11">
        <f>AC205/AF205</f>
        <v>0</v>
      </c>
      <c r="AH205" s="25">
        <f>IF(AG205&lt;AE205,AC205,AE205*AF205)</f>
        <v>0</v>
      </c>
      <c r="AI205" s="54">
        <f>AH205/1000000000</f>
        <v>0</v>
      </c>
      <c r="AJ205" s="54">
        <f>AB205-AI205</f>
        <v>0</v>
      </c>
      <c r="AK205" s="21"/>
      <c r="AL205" s="11"/>
      <c r="AM205" s="22"/>
    </row>
    <row r="206" spans="1:39" x14ac:dyDescent="0.2">
      <c r="B206" s="8" t="s">
        <v>11</v>
      </c>
      <c r="C206" s="8" t="s">
        <v>12</v>
      </c>
      <c r="D206" s="23">
        <v>1.9095238095238096</v>
      </c>
      <c r="E206" s="10">
        <v>1</v>
      </c>
      <c r="F206" s="4">
        <f>D206*E206</f>
        <v>1.9095238095238096</v>
      </c>
      <c r="G206" s="26">
        <v>0.93292413953488373</v>
      </c>
      <c r="H206" s="10">
        <v>0.6</v>
      </c>
      <c r="I206" s="5">
        <f>G206*H206</f>
        <v>0.55975448372093017</v>
      </c>
      <c r="J206" s="59">
        <f>F206+I206</f>
        <v>2.4692782932447397</v>
      </c>
      <c r="K206" s="33">
        <f t="shared" ref="K206:K208" si="154">J206*1000000000</f>
        <v>2469278293.2447395</v>
      </c>
      <c r="L206" s="11"/>
      <c r="M206" s="12">
        <f>IF((M205-O205)&gt;0,M205-O205,0)</f>
        <v>0</v>
      </c>
      <c r="N206" s="11">
        <f>N212*$B$13</f>
        <v>2.4021400000000002</v>
      </c>
      <c r="O206" s="11">
        <f>K206/N206</f>
        <v>1027949367.3327696</v>
      </c>
      <c r="P206" s="25">
        <f>IF(O206&lt;M206,K206,M206*N206)</f>
        <v>0</v>
      </c>
      <c r="Q206" s="54">
        <f t="shared" ref="Q206:Q208" si="155">P206/1000000000</f>
        <v>0</v>
      </c>
      <c r="R206" s="55">
        <f>J206-Q206</f>
        <v>2.4692782932447397</v>
      </c>
      <c r="S206" s="54">
        <f>0.5*R206</f>
        <v>1.2346391466223698</v>
      </c>
      <c r="T206" s="33">
        <f t="shared" ref="T206:T208" si="156">S206*1000000000</f>
        <v>1234639146.6223698</v>
      </c>
      <c r="U206" s="11"/>
      <c r="V206" s="12">
        <f>IF((V205-X205)&gt;0,V205-X205,0)</f>
        <v>850230.34410933475</v>
      </c>
      <c r="W206" s="11">
        <f>W212*$B$13</f>
        <v>72.0642</v>
      </c>
      <c r="X206" s="11">
        <f>T206/W206</f>
        <v>17132489.455546163</v>
      </c>
      <c r="Y206" s="25">
        <f>IF(X206&lt;V206,T206,V206*W206)</f>
        <v>61271169.56396392</v>
      </c>
      <c r="Z206" s="54">
        <f t="shared" ref="Z206:Z208" si="157">Y206/1000000000</f>
        <v>6.1271169563963918E-2</v>
      </c>
      <c r="AA206" s="54">
        <f>S206-Z206</f>
        <v>1.173367977058406</v>
      </c>
      <c r="AB206" s="60">
        <f>0.5*AA206</f>
        <v>0.586683988529203</v>
      </c>
      <c r="AC206" s="33">
        <f t="shared" ref="AC206:AC208" si="158">AB206*1000000000</f>
        <v>586683988.52920306</v>
      </c>
      <c r="AD206" s="11"/>
      <c r="AE206" s="12">
        <f>IF((AE205-AG205)&gt;0,AE205-AG205,0)</f>
        <v>613243.24324324308</v>
      </c>
      <c r="AF206" s="11">
        <f>AF212*$B$13</f>
        <v>144.1284</v>
      </c>
      <c r="AG206" s="11">
        <f>AC206/AF206</f>
        <v>4070564.7778592077</v>
      </c>
      <c r="AH206" s="25">
        <f>IF(AG206&lt;AE206,AC206,AE206*AF206)</f>
        <v>88385767.459459439</v>
      </c>
      <c r="AI206" s="54">
        <f t="shared" ref="AI206" si="159">AH206/1000000000</f>
        <v>8.8385767459459433E-2</v>
      </c>
      <c r="AJ206" s="54">
        <f>AB206-AI206</f>
        <v>0.49829822106974359</v>
      </c>
      <c r="AK206" s="21"/>
      <c r="AL206" s="11"/>
      <c r="AM206" s="22"/>
    </row>
    <row r="207" spans="1:39" x14ac:dyDescent="0.2">
      <c r="B207" s="8" t="s">
        <v>13</v>
      </c>
      <c r="C207" s="8" t="s">
        <v>14</v>
      </c>
      <c r="D207" s="18"/>
      <c r="E207" s="10">
        <v>0</v>
      </c>
      <c r="F207" s="4">
        <f>D206*E207</f>
        <v>0</v>
      </c>
      <c r="G207" s="11"/>
      <c r="H207" s="10">
        <v>0.2</v>
      </c>
      <c r="I207" s="5">
        <f>G206*H207</f>
        <v>0.18658482790697675</v>
      </c>
      <c r="J207" s="59">
        <f>F207+I207</f>
        <v>0.18658482790697675</v>
      </c>
      <c r="K207" s="33">
        <f t="shared" si="154"/>
        <v>186584827.90697676</v>
      </c>
      <c r="L207" s="11"/>
      <c r="M207" s="12">
        <f>IF((M206-O206)&gt;0,M206-O206,0)</f>
        <v>0</v>
      </c>
      <c r="N207" s="11">
        <f>N213*$B$13</f>
        <v>0.24021400000000001</v>
      </c>
      <c r="O207" s="11">
        <f>K207/N207</f>
        <v>776744186.04651165</v>
      </c>
      <c r="P207" s="25">
        <f>IF(O207&lt;M207,K207,M207*N207)</f>
        <v>0</v>
      </c>
      <c r="Q207" s="54">
        <f t="shared" si="155"/>
        <v>0</v>
      </c>
      <c r="R207" s="55">
        <f t="shared" ref="R207:R208" si="160">J207-Q207</f>
        <v>0.18658482790697675</v>
      </c>
      <c r="S207" s="54">
        <f>0.5*R206+0.5*R207</f>
        <v>1.3279315605758581</v>
      </c>
      <c r="T207" s="33">
        <f t="shared" si="156"/>
        <v>1327931560.5758581</v>
      </c>
      <c r="U207" s="11"/>
      <c r="V207" s="12">
        <f>IF((V206-X206)&gt;0,V206-X206,0)</f>
        <v>0</v>
      </c>
      <c r="W207" s="11">
        <f>W213*$B$13</f>
        <v>7.2064199999999996</v>
      </c>
      <c r="X207" s="11">
        <f>T207/W207</f>
        <v>184270630.98957017</v>
      </c>
      <c r="Y207" s="25">
        <f>IF(X207&lt;V207,T207,V207*W207)</f>
        <v>0</v>
      </c>
      <c r="Z207" s="54">
        <f t="shared" si="157"/>
        <v>0</v>
      </c>
      <c r="AA207" s="54">
        <f t="shared" ref="AA207" si="161">S207-Z207</f>
        <v>1.3279315605758581</v>
      </c>
      <c r="AB207" s="60">
        <f>0.5*AA206+0.5*AA207</f>
        <v>1.2506497688171321</v>
      </c>
      <c r="AC207" s="33">
        <f t="shared" si="158"/>
        <v>1250649768.817132</v>
      </c>
      <c r="AD207" s="11"/>
      <c r="AE207" s="12">
        <f>IF((AE206-AG206)&gt;0,AE206-AG206,0)</f>
        <v>0</v>
      </c>
      <c r="AF207" s="11">
        <f>AF213*$B$13</f>
        <v>14.412839999999999</v>
      </c>
      <c r="AG207" s="11">
        <f>AC207/AF207</f>
        <v>86773305.525984615</v>
      </c>
      <c r="AH207" s="25">
        <f>IF(AG207&lt;AE207,AC207,AE207*AF207)</f>
        <v>0</v>
      </c>
      <c r="AI207" s="54">
        <f>AH207/1000000000</f>
        <v>0</v>
      </c>
      <c r="AJ207" s="54">
        <f>AB207-AI207</f>
        <v>1.2506497688171321</v>
      </c>
      <c r="AK207" s="21"/>
      <c r="AL207" s="11"/>
      <c r="AM207" s="22"/>
    </row>
    <row r="208" spans="1:39" x14ac:dyDescent="0.2">
      <c r="B208" s="8" t="s">
        <v>15</v>
      </c>
      <c r="C208" s="8" t="s">
        <v>16</v>
      </c>
      <c r="D208" s="18"/>
      <c r="E208" s="10">
        <v>0</v>
      </c>
      <c r="F208" s="4">
        <f>D206*E208</f>
        <v>0</v>
      </c>
      <c r="G208" s="11"/>
      <c r="H208" s="10">
        <v>0.2</v>
      </c>
      <c r="I208" s="5">
        <f>G206*H208</f>
        <v>0.18658482790697675</v>
      </c>
      <c r="J208" s="59">
        <f t="shared" ref="J208" si="162">F208+I208</f>
        <v>0.18658482790697675</v>
      </c>
      <c r="K208" s="33">
        <f t="shared" si="154"/>
        <v>186584827.90697676</v>
      </c>
      <c r="L208" s="11"/>
      <c r="M208" s="12">
        <f>IF((M207-O207)&gt;0,M207-O207,0)</f>
        <v>0</v>
      </c>
      <c r="N208" s="11">
        <f>N214*$B$13</f>
        <v>6.0053500000000003E-2</v>
      </c>
      <c r="O208" s="11">
        <f>K208/N208</f>
        <v>3106976744.1860466</v>
      </c>
      <c r="P208" s="25">
        <f>IF(O208&lt;M208,K208,M208*N208)</f>
        <v>0</v>
      </c>
      <c r="Q208" s="54">
        <f t="shared" si="155"/>
        <v>0</v>
      </c>
      <c r="R208" s="55">
        <f t="shared" si="160"/>
        <v>0.18658482790697675</v>
      </c>
      <c r="S208" s="54">
        <f>0.5*R207+R208</f>
        <v>0.27987724186046514</v>
      </c>
      <c r="T208" s="33">
        <f t="shared" si="156"/>
        <v>279877241.86046517</v>
      </c>
      <c r="U208" s="11"/>
      <c r="V208" s="12">
        <f>IF((V207-X207)&gt;0,V207-X207,0)</f>
        <v>0</v>
      </c>
      <c r="W208" s="11">
        <f>W214*$B$13</f>
        <v>1.8016049999999999</v>
      </c>
      <c r="X208" s="11">
        <f>T208/W208</f>
        <v>155348837.20930237</v>
      </c>
      <c r="Y208" s="25">
        <f>IF(X208&lt;V208,T208,V208*W208)</f>
        <v>0</v>
      </c>
      <c r="Z208" s="54">
        <f t="shared" si="157"/>
        <v>0</v>
      </c>
      <c r="AA208" s="54">
        <f>S208-Z208</f>
        <v>0.27987724186046514</v>
      </c>
      <c r="AB208" s="60">
        <f>0.5*AA207+AA208</f>
        <v>0.94384302214839422</v>
      </c>
      <c r="AC208" s="33">
        <f t="shared" si="158"/>
        <v>943843022.14839423</v>
      </c>
      <c r="AD208" s="11"/>
      <c r="AE208" s="12">
        <f>IF((AE207-AG207)&gt;0,AE207-AG207,0)</f>
        <v>0</v>
      </c>
      <c r="AF208" s="11">
        <f>AF214*$B$13</f>
        <v>3.6032099999999998</v>
      </c>
      <c r="AG208" s="11">
        <f>AC208/AF208</f>
        <v>261945049.59422135</v>
      </c>
      <c r="AH208" s="25">
        <f>IF(AG208&lt;AE208,AC208,AE208*AF208)</f>
        <v>0</v>
      </c>
      <c r="AI208" s="54">
        <f t="shared" ref="AI208" si="163">AH208/1000000000</f>
        <v>0</v>
      </c>
      <c r="AJ208" s="54">
        <f>AB208-AI208</f>
        <v>0.94384302214839422</v>
      </c>
      <c r="AK208" s="21"/>
      <c r="AL208" s="11"/>
      <c r="AM208" s="22"/>
    </row>
    <row r="209" spans="1:39" x14ac:dyDescent="0.2">
      <c r="B209" s="8" t="s">
        <v>6</v>
      </c>
      <c r="D209" s="18"/>
      <c r="E209" s="10"/>
      <c r="F209" s="19"/>
      <c r="G209" s="11"/>
      <c r="H209" s="10"/>
      <c r="I209" s="20"/>
      <c r="J209" s="58">
        <f>SUM(J205:J208)</f>
        <v>2.9757812823920262</v>
      </c>
      <c r="K209" s="25"/>
      <c r="L209" s="11"/>
      <c r="M209" s="25"/>
      <c r="N209" s="11"/>
      <c r="O209" s="11"/>
      <c r="P209" s="11"/>
      <c r="Q209" s="56">
        <f>SUM(Q205:Q208)</f>
        <v>1.888471576216216E-2</v>
      </c>
      <c r="R209" s="57">
        <f>SUM(R205:R208)</f>
        <v>2.9568965666298639</v>
      </c>
      <c r="S209" s="56">
        <f>SUM(S205:S208)</f>
        <v>2.9568965666298643</v>
      </c>
      <c r="T209" s="25">
        <f>SUM(T205:T208)</f>
        <v>2956896566.6298642</v>
      </c>
      <c r="U209" s="11"/>
      <c r="V209" s="25"/>
      <c r="W209" s="11"/>
      <c r="X209" s="11"/>
      <c r="Y209" s="11"/>
      <c r="Z209" s="56">
        <f>SUM(Z205:Z208)</f>
        <v>0.17571978713513509</v>
      </c>
      <c r="AA209" s="56">
        <f>SUM(AA205:AA208)</f>
        <v>2.7811767794947295</v>
      </c>
      <c r="AB209" s="61">
        <f>SUM(AB205:AB208)</f>
        <v>2.7811767794947295</v>
      </c>
      <c r="AC209" s="25">
        <f>SUM(AC205:AC208)</f>
        <v>2781176779.494729</v>
      </c>
      <c r="AD209" s="11"/>
      <c r="AE209" s="25"/>
      <c r="AF209" s="11"/>
      <c r="AG209" s="11"/>
      <c r="AH209" s="11"/>
      <c r="AI209" s="56">
        <f>SUM(AI205:AI208)</f>
        <v>8.8385767459459433E-2</v>
      </c>
      <c r="AJ209" s="56">
        <f>SUM(AJ205:AJ208)</f>
        <v>2.6927910120352698</v>
      </c>
      <c r="AK209" s="21">
        <f>Q209+Z209+AI209</f>
        <v>0.28299027035675667</v>
      </c>
      <c r="AL209" s="11">
        <f>AJ209</f>
        <v>2.6927910120352698</v>
      </c>
      <c r="AM209" s="34">
        <f>AK209/(AK209+AL209)</f>
        <v>9.5097805753143319E-2</v>
      </c>
    </row>
    <row r="210" spans="1:39" x14ac:dyDescent="0.2">
      <c r="D210" s="18" t="s">
        <v>17</v>
      </c>
      <c r="E210" s="10"/>
      <c r="F210" s="19" t="s">
        <v>17</v>
      </c>
      <c r="G210" s="11" t="s">
        <v>17</v>
      </c>
      <c r="H210" s="10"/>
      <c r="I210" s="20" t="s">
        <v>17</v>
      </c>
      <c r="J210" s="42"/>
      <c r="K210" s="25"/>
      <c r="L210" s="11"/>
      <c r="M210" s="25"/>
      <c r="N210" s="11" t="s">
        <v>33</v>
      </c>
      <c r="O210" s="11"/>
      <c r="P210" s="11"/>
      <c r="Q210" s="25"/>
      <c r="R210" s="46"/>
      <c r="S210" s="25"/>
      <c r="T210" s="25"/>
      <c r="U210" s="11"/>
      <c r="V210" s="25"/>
      <c r="W210" s="11" t="s">
        <v>33</v>
      </c>
      <c r="X210" s="11"/>
      <c r="Y210" s="11"/>
      <c r="Z210" s="25"/>
      <c r="AA210" s="25"/>
      <c r="AB210" s="48"/>
      <c r="AC210" s="25"/>
      <c r="AD210" s="11"/>
      <c r="AE210" s="25"/>
      <c r="AF210" s="11" t="s">
        <v>33</v>
      </c>
      <c r="AG210" s="11"/>
      <c r="AH210" s="11"/>
      <c r="AI210" s="25"/>
      <c r="AJ210" s="46"/>
      <c r="AK210" s="11"/>
      <c r="AL210" s="11"/>
      <c r="AM210" s="22"/>
    </row>
    <row r="211" spans="1:39" x14ac:dyDescent="0.2">
      <c r="B211" s="8" t="s">
        <v>19</v>
      </c>
      <c r="D211" s="18">
        <f>D205*1000000/$B$13</f>
        <v>11101.212529938583</v>
      </c>
      <c r="E211" s="10"/>
      <c r="F211" s="19"/>
      <c r="G211" s="11"/>
      <c r="H211" s="10"/>
      <c r="I211" s="20"/>
      <c r="J211" s="42"/>
      <c r="K211" s="25"/>
      <c r="L211" s="11"/>
      <c r="M211" s="25"/>
      <c r="N211" s="11">
        <f>B$7</f>
        <v>0.2</v>
      </c>
      <c r="O211" s="11"/>
      <c r="P211" s="11"/>
      <c r="Q211" s="25"/>
      <c r="R211" s="46"/>
      <c r="S211" s="25"/>
      <c r="T211" s="25"/>
      <c r="U211" s="11"/>
      <c r="V211" s="25"/>
      <c r="W211" s="11">
        <f>C$7</f>
        <v>6</v>
      </c>
      <c r="X211" s="11"/>
      <c r="Y211" s="11"/>
      <c r="Z211" s="25"/>
      <c r="AA211" s="25"/>
      <c r="AB211" s="48"/>
      <c r="AC211" s="25"/>
      <c r="AD211" s="11"/>
      <c r="AE211" s="25"/>
      <c r="AF211" s="11">
        <f>D$7</f>
        <v>12</v>
      </c>
      <c r="AG211" s="11"/>
      <c r="AH211" s="11"/>
      <c r="AI211" s="25"/>
      <c r="AJ211" s="46"/>
      <c r="AK211" s="11"/>
      <c r="AL211" s="11"/>
      <c r="AM211" s="22"/>
    </row>
    <row r="212" spans="1:39" x14ac:dyDescent="0.2">
      <c r="B212" s="8" t="s">
        <v>11</v>
      </c>
      <c r="C212" s="8" t="s">
        <v>12</v>
      </c>
      <c r="D212" s="18">
        <f>D206*1000000/$B$13</f>
        <v>158985.22230376329</v>
      </c>
      <c r="E212" s="10">
        <f>E206</f>
        <v>1</v>
      </c>
      <c r="F212" s="4">
        <f>D212*E212</f>
        <v>158985.22230376329</v>
      </c>
      <c r="G212" s="11">
        <f>G206*1000000/$B$13</f>
        <v>77674.418604651175</v>
      </c>
      <c r="H212" s="10">
        <f>H206</f>
        <v>0.6</v>
      </c>
      <c r="I212" s="5">
        <f>G212*H212</f>
        <v>46604.651162790702</v>
      </c>
      <c r="J212" s="42"/>
      <c r="K212" s="25"/>
      <c r="L212" s="11"/>
      <c r="M212" s="25"/>
      <c r="N212" s="11">
        <f>B$8</f>
        <v>0.2</v>
      </c>
      <c r="O212" s="11"/>
      <c r="P212" s="11"/>
      <c r="Q212" s="25"/>
      <c r="R212" s="46"/>
      <c r="S212" s="25"/>
      <c r="T212" s="25"/>
      <c r="U212" s="11"/>
      <c r="V212" s="25"/>
      <c r="W212" s="11">
        <f>C$8</f>
        <v>6</v>
      </c>
      <c r="X212" s="11"/>
      <c r="Y212" s="11"/>
      <c r="Z212" s="25"/>
      <c r="AA212" s="25"/>
      <c r="AB212" s="48"/>
      <c r="AC212" s="25"/>
      <c r="AD212" s="11"/>
      <c r="AE212" s="25"/>
      <c r="AF212" s="11">
        <f>D$8</f>
        <v>12</v>
      </c>
      <c r="AG212" s="11"/>
      <c r="AH212" s="11"/>
      <c r="AI212" s="25"/>
      <c r="AJ212" s="46"/>
      <c r="AK212" s="11"/>
      <c r="AL212" s="11"/>
      <c r="AM212" s="22"/>
    </row>
    <row r="213" spans="1:39" x14ac:dyDescent="0.2">
      <c r="B213" s="8" t="s">
        <v>13</v>
      </c>
      <c r="C213" s="8" t="s">
        <v>14</v>
      </c>
      <c r="D213" s="18"/>
      <c r="E213" s="10">
        <f>E207</f>
        <v>0</v>
      </c>
      <c r="F213" s="4">
        <f>D212*E213</f>
        <v>0</v>
      </c>
      <c r="G213" s="11">
        <f>G207*1000000/$B$13</f>
        <v>0</v>
      </c>
      <c r="H213" s="10">
        <f>H207</f>
        <v>0.2</v>
      </c>
      <c r="I213" s="5">
        <f>G212*H213</f>
        <v>15534.883720930236</v>
      </c>
      <c r="J213" s="42"/>
      <c r="K213" s="25"/>
      <c r="L213" s="11"/>
      <c r="M213" s="25"/>
      <c r="N213" s="11">
        <f>B$9</f>
        <v>0.02</v>
      </c>
      <c r="O213" s="11"/>
      <c r="P213" s="11"/>
      <c r="Q213" s="25"/>
      <c r="R213" s="46"/>
      <c r="S213" s="25"/>
      <c r="T213" s="25"/>
      <c r="U213" s="11"/>
      <c r="V213" s="25"/>
      <c r="W213" s="11">
        <f>C$9</f>
        <v>0.6</v>
      </c>
      <c r="X213" s="11"/>
      <c r="Y213" s="11"/>
      <c r="Z213" s="25"/>
      <c r="AA213" s="25"/>
      <c r="AB213" s="48"/>
      <c r="AC213" s="25"/>
      <c r="AD213" s="11"/>
      <c r="AE213" s="25"/>
      <c r="AF213" s="11">
        <f>D$9</f>
        <v>1.2</v>
      </c>
      <c r="AG213" s="11"/>
      <c r="AH213" s="11"/>
      <c r="AI213" s="25"/>
      <c r="AJ213" s="46"/>
      <c r="AK213" s="11"/>
      <c r="AL213" s="11"/>
      <c r="AM213" s="22"/>
    </row>
    <row r="214" spans="1:39" ht="17" thickBot="1" x14ac:dyDescent="0.25">
      <c r="B214" s="8" t="s">
        <v>15</v>
      </c>
      <c r="C214" s="8" t="s">
        <v>16</v>
      </c>
      <c r="D214" s="27"/>
      <c r="E214" s="28">
        <f>E208</f>
        <v>0</v>
      </c>
      <c r="F214" s="7">
        <f>D212*E214</f>
        <v>0</v>
      </c>
      <c r="G214" s="29">
        <f>G208*1000000/$B$13</f>
        <v>0</v>
      </c>
      <c r="H214" s="28">
        <f t="shared" ref="H214" si="164">H208</f>
        <v>0.2</v>
      </c>
      <c r="I214" s="6">
        <f>G212*H214</f>
        <v>15534.883720930236</v>
      </c>
      <c r="J214" s="43"/>
      <c r="K214" s="44"/>
      <c r="L214" s="29"/>
      <c r="M214" s="44"/>
      <c r="N214" s="29">
        <f>B$10</f>
        <v>5.0000000000000001E-3</v>
      </c>
      <c r="O214" s="29"/>
      <c r="P214" s="29"/>
      <c r="Q214" s="44"/>
      <c r="R214" s="47"/>
      <c r="S214" s="44"/>
      <c r="T214" s="44"/>
      <c r="U214" s="29"/>
      <c r="V214" s="44"/>
      <c r="W214" s="29">
        <f>C$10</f>
        <v>0.15</v>
      </c>
      <c r="X214" s="29"/>
      <c r="Y214" s="29"/>
      <c r="Z214" s="44"/>
      <c r="AA214" s="44"/>
      <c r="AB214" s="49"/>
      <c r="AC214" s="44"/>
      <c r="AD214" s="29"/>
      <c r="AE214" s="44"/>
      <c r="AF214" s="29">
        <f>D$10</f>
        <v>0.3</v>
      </c>
      <c r="AG214" s="29"/>
      <c r="AH214" s="29"/>
      <c r="AI214" s="44"/>
      <c r="AJ214" s="47"/>
      <c r="AK214" s="29"/>
      <c r="AL214" s="29"/>
      <c r="AM214" s="30"/>
    </row>
    <row r="215" spans="1:39" x14ac:dyDescent="0.2">
      <c r="A215" s="1" t="s">
        <v>61</v>
      </c>
      <c r="B215" s="8" t="s">
        <v>30</v>
      </c>
      <c r="C215" s="8" t="s">
        <v>31</v>
      </c>
      <c r="D215" s="13" t="s">
        <v>20</v>
      </c>
      <c r="E215" s="14" t="s">
        <v>4</v>
      </c>
      <c r="F215" s="15" t="s">
        <v>3</v>
      </c>
      <c r="G215" s="16" t="s">
        <v>3</v>
      </c>
      <c r="H215" s="14" t="s">
        <v>4</v>
      </c>
      <c r="I215" s="15" t="s">
        <v>3</v>
      </c>
      <c r="J215" s="40" t="s">
        <v>20</v>
      </c>
      <c r="K215" s="41" t="s">
        <v>20</v>
      </c>
      <c r="L215" s="16" t="s">
        <v>32</v>
      </c>
      <c r="M215" s="41" t="s">
        <v>35</v>
      </c>
      <c r="N215" s="16" t="s">
        <v>5</v>
      </c>
      <c r="O215" s="16" t="s">
        <v>34</v>
      </c>
      <c r="P215" s="16" t="s">
        <v>21</v>
      </c>
      <c r="Q215" s="41" t="s">
        <v>21</v>
      </c>
      <c r="R215" s="45" t="s">
        <v>22</v>
      </c>
      <c r="S215" s="41" t="s">
        <v>20</v>
      </c>
      <c r="T215" s="41" t="s">
        <v>20</v>
      </c>
      <c r="U215" s="16" t="s">
        <v>32</v>
      </c>
      <c r="V215" s="41" t="s">
        <v>35</v>
      </c>
      <c r="W215" s="16" t="s">
        <v>5</v>
      </c>
      <c r="X215" s="16" t="s">
        <v>34</v>
      </c>
      <c r="Y215" s="16" t="s">
        <v>21</v>
      </c>
      <c r="Z215" s="41" t="s">
        <v>21</v>
      </c>
      <c r="AA215" s="45" t="s">
        <v>22</v>
      </c>
      <c r="AB215" s="41" t="s">
        <v>20</v>
      </c>
      <c r="AC215" s="41" t="s">
        <v>20</v>
      </c>
      <c r="AD215" s="16" t="s">
        <v>32</v>
      </c>
      <c r="AE215" s="41" t="s">
        <v>35</v>
      </c>
      <c r="AF215" s="16" t="s">
        <v>5</v>
      </c>
      <c r="AG215" s="16" t="s">
        <v>34</v>
      </c>
      <c r="AH215" s="16" t="s">
        <v>21</v>
      </c>
      <c r="AI215" s="41" t="s">
        <v>21</v>
      </c>
      <c r="AJ215" s="45" t="s">
        <v>22</v>
      </c>
      <c r="AK215" s="16" t="s">
        <v>23</v>
      </c>
      <c r="AL215" s="16" t="s">
        <v>24</v>
      </c>
      <c r="AM215" s="17" t="s">
        <v>36</v>
      </c>
    </row>
    <row r="216" spans="1:39" x14ac:dyDescent="0.2">
      <c r="D216" s="18"/>
      <c r="E216" s="10"/>
      <c r="F216" s="19"/>
      <c r="G216" s="11"/>
      <c r="H216" s="10"/>
      <c r="I216" s="20"/>
      <c r="J216" s="42" t="s">
        <v>6</v>
      </c>
      <c r="K216" s="25" t="s">
        <v>6</v>
      </c>
      <c r="L216" s="11"/>
      <c r="M216" s="25"/>
      <c r="N216" s="11"/>
      <c r="O216" s="11"/>
      <c r="P216" s="11"/>
      <c r="Q216" s="25"/>
      <c r="R216" s="46"/>
      <c r="S216" s="25" t="s">
        <v>6</v>
      </c>
      <c r="T216" s="25" t="s">
        <v>6</v>
      </c>
      <c r="U216" s="11"/>
      <c r="V216" s="25"/>
      <c r="W216" s="11"/>
      <c r="X216" s="11"/>
      <c r="Y216" s="11"/>
      <c r="Z216" s="25"/>
      <c r="AA216" s="25"/>
      <c r="AB216" s="48" t="s">
        <v>6</v>
      </c>
      <c r="AC216" s="25" t="s">
        <v>6</v>
      </c>
      <c r="AD216" s="11"/>
      <c r="AE216" s="25"/>
      <c r="AF216" s="11"/>
      <c r="AG216" s="11"/>
      <c r="AH216" s="11"/>
      <c r="AI216" s="25"/>
      <c r="AJ216" s="46"/>
      <c r="AK216" s="11"/>
      <c r="AL216" s="11"/>
      <c r="AM216" s="22"/>
    </row>
    <row r="217" spans="1:39" x14ac:dyDescent="0.2">
      <c r="D217" s="18" t="s">
        <v>27</v>
      </c>
      <c r="E217" s="10"/>
      <c r="F217" s="19" t="s">
        <v>27</v>
      </c>
      <c r="G217" s="11" t="s">
        <v>27</v>
      </c>
      <c r="H217" s="10"/>
      <c r="I217" s="20" t="s">
        <v>27</v>
      </c>
      <c r="J217" s="42" t="s">
        <v>27</v>
      </c>
      <c r="K217" s="25" t="s">
        <v>9</v>
      </c>
      <c r="L217" s="11" t="s">
        <v>27</v>
      </c>
      <c r="M217" s="25" t="s">
        <v>7</v>
      </c>
      <c r="N217" s="11" t="s">
        <v>8</v>
      </c>
      <c r="O217" s="11" t="s">
        <v>7</v>
      </c>
      <c r="P217" s="11" t="s">
        <v>9</v>
      </c>
      <c r="Q217" s="25" t="s">
        <v>27</v>
      </c>
      <c r="R217" s="46" t="s">
        <v>27</v>
      </c>
      <c r="S217" s="25" t="s">
        <v>27</v>
      </c>
      <c r="T217" s="25" t="s">
        <v>9</v>
      </c>
      <c r="U217" s="11" t="s">
        <v>27</v>
      </c>
      <c r="V217" s="25" t="s">
        <v>7</v>
      </c>
      <c r="W217" s="11" t="s">
        <v>8</v>
      </c>
      <c r="X217" s="11" t="s">
        <v>7</v>
      </c>
      <c r="Y217" s="11" t="s">
        <v>9</v>
      </c>
      <c r="Z217" s="25" t="s">
        <v>27</v>
      </c>
      <c r="AA217" s="25" t="s">
        <v>27</v>
      </c>
      <c r="AB217" s="48" t="s">
        <v>27</v>
      </c>
      <c r="AC217" s="25" t="s">
        <v>9</v>
      </c>
      <c r="AD217" s="11" t="s">
        <v>27</v>
      </c>
      <c r="AE217" s="25" t="s">
        <v>7</v>
      </c>
      <c r="AF217" s="11" t="s">
        <v>8</v>
      </c>
      <c r="AG217" s="11" t="s">
        <v>7</v>
      </c>
      <c r="AH217" s="11" t="s">
        <v>9</v>
      </c>
      <c r="AI217" s="25" t="s">
        <v>27</v>
      </c>
      <c r="AJ217" s="46" t="s">
        <v>27</v>
      </c>
      <c r="AK217" s="11"/>
      <c r="AL217" s="11"/>
      <c r="AM217" s="22"/>
    </row>
    <row r="218" spans="1:39" x14ac:dyDescent="0.2">
      <c r="B218" s="8" t="s">
        <v>19</v>
      </c>
      <c r="D218" s="23">
        <v>9.0909090909090912E-2</v>
      </c>
      <c r="E218" s="10"/>
      <c r="F218" s="19"/>
      <c r="G218" s="11"/>
      <c r="H218" s="10"/>
      <c r="I218" s="20"/>
      <c r="J218" s="59">
        <f>D218</f>
        <v>9.0909090909090912E-2</v>
      </c>
      <c r="K218" s="33">
        <f>J218*1000000000</f>
        <v>90909090.909090906</v>
      </c>
      <c r="L218" s="24">
        <v>9.4807272727272718</v>
      </c>
      <c r="M218" s="33">
        <f>L218*1000000</f>
        <v>9480727.2727272715</v>
      </c>
      <c r="N218" s="11">
        <f>N224*$B$13</f>
        <v>2.4021400000000002</v>
      </c>
      <c r="O218" s="11">
        <f>K218/N218</f>
        <v>37845042.71569971</v>
      </c>
      <c r="P218" s="25">
        <f>IF(O218&lt;M218,K218,M218*N218)</f>
        <v>22774034.210909091</v>
      </c>
      <c r="Q218" s="54">
        <f>P218/1000000000</f>
        <v>2.2774034210909091E-2</v>
      </c>
      <c r="R218" s="55">
        <f>J218-Q218</f>
        <v>6.8135056698181817E-2</v>
      </c>
      <c r="S218" s="54">
        <f>R218</f>
        <v>6.8135056698181817E-2</v>
      </c>
      <c r="T218" s="33">
        <f>S218*1000000000</f>
        <v>68135056.698181823</v>
      </c>
      <c r="U218" s="24">
        <v>5.280363636363635</v>
      </c>
      <c r="V218" s="33">
        <f>U218*1000000</f>
        <v>5280363.6363636348</v>
      </c>
      <c r="W218" s="11">
        <f>W224*$B$13</f>
        <v>72.0642</v>
      </c>
      <c r="X218" s="11">
        <f>T218/W218</f>
        <v>945477.1814324148</v>
      </c>
      <c r="Y218" s="25">
        <f>IF(X218&lt;V218,T218,V218*W218)</f>
        <v>68135056.698181823</v>
      </c>
      <c r="Z218" s="54">
        <f>Y218/1000000000</f>
        <v>6.8135056698181817E-2</v>
      </c>
      <c r="AA218" s="54">
        <f>S218-Z218</f>
        <v>0</v>
      </c>
      <c r="AB218" s="60">
        <f>AA218</f>
        <v>0</v>
      </c>
      <c r="AC218" s="33">
        <f>AB218*1000000000</f>
        <v>0</v>
      </c>
      <c r="AD218" s="24">
        <v>6.0021818181818176</v>
      </c>
      <c r="AE218" s="33">
        <f>AD218*1000000</f>
        <v>6002181.8181818174</v>
      </c>
      <c r="AF218" s="11">
        <f>AF224*$B$13</f>
        <v>144.1284</v>
      </c>
      <c r="AG218" s="11">
        <f>AC218/AF218</f>
        <v>0</v>
      </c>
      <c r="AH218" s="25">
        <f>IF(AG218&lt;AE218,AC218,AE218*AF218)</f>
        <v>0</v>
      </c>
      <c r="AI218" s="54">
        <f>AH218/1000000000</f>
        <v>0</v>
      </c>
      <c r="AJ218" s="54">
        <f>AB218-AI218</f>
        <v>0</v>
      </c>
      <c r="AK218" s="21"/>
      <c r="AL218" s="11"/>
      <c r="AM218" s="22"/>
    </row>
    <row r="219" spans="1:39" x14ac:dyDescent="0.2">
      <c r="B219" s="8" t="s">
        <v>11</v>
      </c>
      <c r="C219" s="8" t="s">
        <v>12</v>
      </c>
      <c r="D219" s="23">
        <v>1.6545454545454545</v>
      </c>
      <c r="E219" s="10">
        <v>1</v>
      </c>
      <c r="F219" s="4">
        <f>D219*E219</f>
        <v>1.6545454545454545</v>
      </c>
      <c r="G219" s="26">
        <v>0.30140344262295082</v>
      </c>
      <c r="H219" s="10">
        <v>0.6</v>
      </c>
      <c r="I219" s="5">
        <f>G219*H219</f>
        <v>0.1808420655737705</v>
      </c>
      <c r="J219" s="59">
        <f>F219+I219</f>
        <v>1.8353875201192251</v>
      </c>
      <c r="K219" s="33">
        <f t="shared" ref="K219:K221" si="165">J219*1000000000</f>
        <v>1835387520.119225</v>
      </c>
      <c r="L219" s="11"/>
      <c r="M219" s="12">
        <f>IF((M218-O218)&gt;0,M218-O218,0)</f>
        <v>0</v>
      </c>
      <c r="N219" s="11">
        <f>N225*$B$13</f>
        <v>2.4021400000000002</v>
      </c>
      <c r="O219" s="11">
        <f>K219/N219</f>
        <v>764063510.08651662</v>
      </c>
      <c r="P219" s="25">
        <f>IF(O219&lt;M219,K219,M219*N219)</f>
        <v>0</v>
      </c>
      <c r="Q219" s="54">
        <f t="shared" ref="Q219:Q221" si="166">P219/1000000000</f>
        <v>0</v>
      </c>
      <c r="R219" s="55">
        <f>J219-Q219</f>
        <v>1.8353875201192251</v>
      </c>
      <c r="S219" s="54">
        <f>0.5*R219</f>
        <v>0.91769376005961256</v>
      </c>
      <c r="T219" s="33">
        <f t="shared" ref="T219:T221" si="167">S219*1000000000</f>
        <v>917693760.05961251</v>
      </c>
      <c r="U219" s="11"/>
      <c r="V219" s="12">
        <f>IF((V218-X218)&gt;0,V218-X218,0)</f>
        <v>4334886.45493122</v>
      </c>
      <c r="W219" s="11">
        <f>W225*$B$13</f>
        <v>72.0642</v>
      </c>
      <c r="X219" s="11">
        <f>T219/W219</f>
        <v>12734391.834775276</v>
      </c>
      <c r="Y219" s="25">
        <f>IF(X219&lt;V219,T219,V219*W219)</f>
        <v>312390124.4654544</v>
      </c>
      <c r="Z219" s="54">
        <f t="shared" ref="Z219:Z221" si="168">Y219/1000000000</f>
        <v>0.31239012446545439</v>
      </c>
      <c r="AA219" s="54">
        <f>S219-Z219</f>
        <v>0.60530363559415812</v>
      </c>
      <c r="AB219" s="60">
        <f>0.5*AA219</f>
        <v>0.30265181779707906</v>
      </c>
      <c r="AC219" s="33">
        <f t="shared" ref="AC219:AC221" si="169">AB219*1000000000</f>
        <v>302651817.79707909</v>
      </c>
      <c r="AD219" s="11"/>
      <c r="AE219" s="12">
        <f>IF((AE218-AG218)&gt;0,AE218-AG218,0)</f>
        <v>6002181.8181818174</v>
      </c>
      <c r="AF219" s="11">
        <f>AF225*$B$13</f>
        <v>144.1284</v>
      </c>
      <c r="AG219" s="11">
        <f>AC219/AF219</f>
        <v>2099876.3449610146</v>
      </c>
      <c r="AH219" s="25">
        <f>IF(AG219&lt;AE219,AC219,AE219*AF219)</f>
        <v>302651817.79707909</v>
      </c>
      <c r="AI219" s="54">
        <f t="shared" ref="AI219" si="170">AH219/1000000000</f>
        <v>0.30265181779707906</v>
      </c>
      <c r="AJ219" s="54">
        <f>AB219-AI219</f>
        <v>0</v>
      </c>
      <c r="AK219" s="21"/>
      <c r="AL219" s="11"/>
      <c r="AM219" s="22"/>
    </row>
    <row r="220" spans="1:39" x14ac:dyDescent="0.2">
      <c r="B220" s="8" t="s">
        <v>13</v>
      </c>
      <c r="C220" s="8" t="s">
        <v>14</v>
      </c>
      <c r="D220" s="18"/>
      <c r="E220" s="10">
        <v>0</v>
      </c>
      <c r="F220" s="4">
        <f>D219*E220</f>
        <v>0</v>
      </c>
      <c r="G220" s="11"/>
      <c r="H220" s="10">
        <v>0.2</v>
      </c>
      <c r="I220" s="5">
        <f>G219*H220</f>
        <v>6.0280688524590169E-2</v>
      </c>
      <c r="J220" s="59">
        <f>F220+I220</f>
        <v>6.0280688524590169E-2</v>
      </c>
      <c r="K220" s="33">
        <f t="shared" si="165"/>
        <v>60280688.524590172</v>
      </c>
      <c r="L220" s="11"/>
      <c r="M220" s="12">
        <f>IF((M219-O219)&gt;0,M219-O219,0)</f>
        <v>0</v>
      </c>
      <c r="N220" s="11">
        <f>N226*$B$13</f>
        <v>0.24021400000000001</v>
      </c>
      <c r="O220" s="11">
        <f>K220/N220</f>
        <v>250945775.53593948</v>
      </c>
      <c r="P220" s="25">
        <f>IF(O220&lt;M220,K220,M220*N220)</f>
        <v>0</v>
      </c>
      <c r="Q220" s="54">
        <f t="shared" si="166"/>
        <v>0</v>
      </c>
      <c r="R220" s="55">
        <f t="shared" ref="R220:R221" si="171">J220-Q220</f>
        <v>6.0280688524590169E-2</v>
      </c>
      <c r="S220" s="54">
        <f>0.5*R219+0.5*R220</f>
        <v>0.94783410432190762</v>
      </c>
      <c r="T220" s="33">
        <f t="shared" si="167"/>
        <v>947834104.32190764</v>
      </c>
      <c r="U220" s="11"/>
      <c r="V220" s="12">
        <f>IF((V219-X219)&gt;0,V219-X219,0)</f>
        <v>0</v>
      </c>
      <c r="W220" s="11">
        <f>W226*$B$13</f>
        <v>7.2064199999999996</v>
      </c>
      <c r="X220" s="11">
        <f>T220/W220</f>
        <v>131526347.94001845</v>
      </c>
      <c r="Y220" s="25">
        <f>IF(X220&lt;V220,T220,V220*W220)</f>
        <v>0</v>
      </c>
      <c r="Z220" s="54">
        <f t="shared" si="168"/>
        <v>0</v>
      </c>
      <c r="AA220" s="54">
        <f t="shared" ref="AA220" si="172">S220-Z220</f>
        <v>0.94783410432190762</v>
      </c>
      <c r="AB220" s="60">
        <f>0.5*AA219+0.5*AA220</f>
        <v>0.77656886995803287</v>
      </c>
      <c r="AC220" s="33">
        <f t="shared" si="169"/>
        <v>776568869.95803285</v>
      </c>
      <c r="AD220" s="11"/>
      <c r="AE220" s="12">
        <f>IF((AE219-AG219)&gt;0,AE219-AG219,0)</f>
        <v>3902305.4732208028</v>
      </c>
      <c r="AF220" s="11">
        <f>AF226*$B$13</f>
        <v>14.412839999999999</v>
      </c>
      <c r="AG220" s="11">
        <f>AC220/AF220</f>
        <v>53880350.434614755</v>
      </c>
      <c r="AH220" s="25">
        <f>IF(AG220&lt;AE220,AC220,AE220*AF220)</f>
        <v>56243304.416655712</v>
      </c>
      <c r="AI220" s="54">
        <f>AH220/1000000000</f>
        <v>5.6243304416655711E-2</v>
      </c>
      <c r="AJ220" s="54">
        <f>AB220-AI220</f>
        <v>0.72032556554137717</v>
      </c>
      <c r="AK220" s="21"/>
      <c r="AL220" s="11"/>
      <c r="AM220" s="22"/>
    </row>
    <row r="221" spans="1:39" x14ac:dyDescent="0.2">
      <c r="B221" s="8" t="s">
        <v>15</v>
      </c>
      <c r="C221" s="8" t="s">
        <v>16</v>
      </c>
      <c r="D221" s="18"/>
      <c r="E221" s="10">
        <v>0</v>
      </c>
      <c r="F221" s="4">
        <f>D219*E221</f>
        <v>0</v>
      </c>
      <c r="G221" s="11"/>
      <c r="H221" s="10">
        <v>0.2</v>
      </c>
      <c r="I221" s="5">
        <f>G219*H221</f>
        <v>6.0280688524590169E-2</v>
      </c>
      <c r="J221" s="59">
        <f t="shared" ref="J221" si="173">F221+I221</f>
        <v>6.0280688524590169E-2</v>
      </c>
      <c r="K221" s="33">
        <f t="shared" si="165"/>
        <v>60280688.524590172</v>
      </c>
      <c r="L221" s="11"/>
      <c r="M221" s="12">
        <f>IF((M220-O220)&gt;0,M220-O220,0)</f>
        <v>0</v>
      </c>
      <c r="N221" s="11">
        <f>N227*$B$13</f>
        <v>6.0053500000000003E-2</v>
      </c>
      <c r="O221" s="11">
        <f>K221/N221</f>
        <v>1003783102.1437579</v>
      </c>
      <c r="P221" s="25">
        <f>IF(O221&lt;M221,K221,M221*N221)</f>
        <v>0</v>
      </c>
      <c r="Q221" s="54">
        <f t="shared" si="166"/>
        <v>0</v>
      </c>
      <c r="R221" s="55">
        <f t="shared" si="171"/>
        <v>6.0280688524590169E-2</v>
      </c>
      <c r="S221" s="54">
        <f>0.5*R220+R221</f>
        <v>9.042103278688525E-2</v>
      </c>
      <c r="T221" s="33">
        <f t="shared" si="167"/>
        <v>90421032.786885247</v>
      </c>
      <c r="U221" s="11"/>
      <c r="V221" s="12">
        <f>IF((V220-X220)&gt;0,V220-X220,0)</f>
        <v>0</v>
      </c>
      <c r="W221" s="11">
        <f>W227*$B$13</f>
        <v>1.8016049999999999</v>
      </c>
      <c r="X221" s="11">
        <f>T221/W221</f>
        <v>50189155.107187897</v>
      </c>
      <c r="Y221" s="25">
        <f>IF(X221&lt;V221,T221,V221*W221)</f>
        <v>0</v>
      </c>
      <c r="Z221" s="54">
        <f t="shared" si="168"/>
        <v>0</v>
      </c>
      <c r="AA221" s="54">
        <f>S221-Z221</f>
        <v>9.042103278688525E-2</v>
      </c>
      <c r="AB221" s="60">
        <f>0.5*AA220+AA221</f>
        <v>0.5643380849478391</v>
      </c>
      <c r="AC221" s="33">
        <f t="shared" si="169"/>
        <v>564338084.94783914</v>
      </c>
      <c r="AD221" s="11"/>
      <c r="AE221" s="12">
        <f>IF((AE220-AG220)&gt;0,AE220-AG220,0)</f>
        <v>0</v>
      </c>
      <c r="AF221" s="11">
        <f>AF227*$B$13</f>
        <v>3.6032099999999998</v>
      </c>
      <c r="AG221" s="11">
        <f>AC221/AF221</f>
        <v>156620925.49361241</v>
      </c>
      <c r="AH221" s="25">
        <f>IF(AG221&lt;AE221,AC221,AE221*AF221)</f>
        <v>0</v>
      </c>
      <c r="AI221" s="54">
        <f t="shared" ref="AI221" si="174">AH221/1000000000</f>
        <v>0</v>
      </c>
      <c r="AJ221" s="54">
        <f>AB221-AI221</f>
        <v>0.5643380849478391</v>
      </c>
      <c r="AK221" s="21"/>
      <c r="AL221" s="11"/>
      <c r="AM221" s="22"/>
    </row>
    <row r="222" spans="1:39" x14ac:dyDescent="0.2">
      <c r="B222" s="8" t="s">
        <v>6</v>
      </c>
      <c r="D222" s="18"/>
      <c r="E222" s="10"/>
      <c r="F222" s="19"/>
      <c r="G222" s="11"/>
      <c r="H222" s="10"/>
      <c r="I222" s="20"/>
      <c r="J222" s="58">
        <f>SUM(J218:J221)</f>
        <v>2.0468579880774964</v>
      </c>
      <c r="K222" s="25"/>
      <c r="L222" s="11"/>
      <c r="M222" s="25"/>
      <c r="N222" s="11"/>
      <c r="O222" s="11"/>
      <c r="P222" s="11"/>
      <c r="Q222" s="56">
        <f>SUM(Q218:Q221)</f>
        <v>2.2774034210909091E-2</v>
      </c>
      <c r="R222" s="57">
        <f>SUM(R218:R221)</f>
        <v>2.0240839538665871</v>
      </c>
      <c r="S222" s="56">
        <f>SUM(S218:S221)</f>
        <v>2.0240839538665871</v>
      </c>
      <c r="T222" s="25">
        <f>SUM(T218:T221)</f>
        <v>2024083953.8665872</v>
      </c>
      <c r="U222" s="11"/>
      <c r="V222" s="25"/>
      <c r="W222" s="11"/>
      <c r="X222" s="11"/>
      <c r="Y222" s="11"/>
      <c r="Z222" s="56">
        <f>SUM(Z218:Z221)</f>
        <v>0.38052518116363621</v>
      </c>
      <c r="AA222" s="56">
        <f>SUM(AA218:AA221)</f>
        <v>1.643558772702951</v>
      </c>
      <c r="AB222" s="61">
        <f>SUM(AB218:AB221)</f>
        <v>1.643558772702951</v>
      </c>
      <c r="AC222" s="25">
        <f>SUM(AC218:AC221)</f>
        <v>1643558772.702951</v>
      </c>
      <c r="AD222" s="11"/>
      <c r="AE222" s="25"/>
      <c r="AF222" s="11"/>
      <c r="AG222" s="11"/>
      <c r="AH222" s="11"/>
      <c r="AI222" s="56">
        <f>SUM(AI218:AI221)</f>
        <v>0.35889512221373476</v>
      </c>
      <c r="AJ222" s="56">
        <f>SUM(AJ218:AJ221)</f>
        <v>1.2846636504892164</v>
      </c>
      <c r="AK222" s="21">
        <f>Q222+Z222+AI222</f>
        <v>0.76219433758828004</v>
      </c>
      <c r="AL222" s="11">
        <f>AJ222</f>
        <v>1.2846636504892164</v>
      </c>
      <c r="AM222" s="34">
        <f>AK222/(AK222+AL222)</f>
        <v>0.37237284756827127</v>
      </c>
    </row>
    <row r="223" spans="1:39" x14ac:dyDescent="0.2">
      <c r="D223" s="18" t="s">
        <v>17</v>
      </c>
      <c r="E223" s="10"/>
      <c r="F223" s="19" t="s">
        <v>17</v>
      </c>
      <c r="G223" s="11" t="s">
        <v>17</v>
      </c>
      <c r="H223" s="10"/>
      <c r="I223" s="20" t="s">
        <v>17</v>
      </c>
      <c r="J223" s="42"/>
      <c r="K223" s="25"/>
      <c r="L223" s="11"/>
      <c r="M223" s="25"/>
      <c r="N223" s="11" t="s">
        <v>33</v>
      </c>
      <c r="O223" s="11"/>
      <c r="P223" s="11"/>
      <c r="Q223" s="25"/>
      <c r="R223" s="46"/>
      <c r="S223" s="25"/>
      <c r="T223" s="25"/>
      <c r="U223" s="11"/>
      <c r="V223" s="25"/>
      <c r="W223" s="11" t="s">
        <v>33</v>
      </c>
      <c r="X223" s="11"/>
      <c r="Y223" s="11"/>
      <c r="Z223" s="25"/>
      <c r="AA223" s="25"/>
      <c r="AB223" s="48"/>
      <c r="AC223" s="25"/>
      <c r="AD223" s="11"/>
      <c r="AE223" s="25"/>
      <c r="AF223" s="11" t="s">
        <v>33</v>
      </c>
      <c r="AG223" s="11"/>
      <c r="AH223" s="11"/>
      <c r="AI223" s="25"/>
      <c r="AJ223" s="46"/>
      <c r="AK223" s="11"/>
      <c r="AL223" s="11"/>
      <c r="AM223" s="22"/>
    </row>
    <row r="224" spans="1:39" x14ac:dyDescent="0.2">
      <c r="B224" s="8" t="s">
        <v>19</v>
      </c>
      <c r="D224" s="18">
        <f>D218*1000000/$B$13</f>
        <v>7569.008543139943</v>
      </c>
      <c r="E224" s="10"/>
      <c r="F224" s="19"/>
      <c r="G224" s="11"/>
      <c r="H224" s="10"/>
      <c r="I224" s="20"/>
      <c r="J224" s="42"/>
      <c r="K224" s="25"/>
      <c r="L224" s="11"/>
      <c r="M224" s="25"/>
      <c r="N224" s="11">
        <f>B$7</f>
        <v>0.2</v>
      </c>
      <c r="O224" s="11"/>
      <c r="P224" s="11"/>
      <c r="Q224" s="25"/>
      <c r="R224" s="46"/>
      <c r="S224" s="25"/>
      <c r="T224" s="25"/>
      <c r="U224" s="11"/>
      <c r="V224" s="25"/>
      <c r="W224" s="11">
        <f>C$7</f>
        <v>6</v>
      </c>
      <c r="X224" s="11"/>
      <c r="Y224" s="11"/>
      <c r="Z224" s="25"/>
      <c r="AA224" s="25"/>
      <c r="AB224" s="48"/>
      <c r="AC224" s="25"/>
      <c r="AD224" s="11"/>
      <c r="AE224" s="25"/>
      <c r="AF224" s="11">
        <f>D$7</f>
        <v>12</v>
      </c>
      <c r="AG224" s="11"/>
      <c r="AH224" s="11"/>
      <c r="AI224" s="25"/>
      <c r="AJ224" s="46"/>
      <c r="AK224" s="11"/>
      <c r="AL224" s="11"/>
      <c r="AM224" s="22"/>
    </row>
    <row r="225" spans="1:39" x14ac:dyDescent="0.2">
      <c r="B225" s="8" t="s">
        <v>11</v>
      </c>
      <c r="C225" s="8" t="s">
        <v>12</v>
      </c>
      <c r="D225" s="18">
        <f>D219*1000000/$B$13</f>
        <v>137755.95548514696</v>
      </c>
      <c r="E225" s="10">
        <f>E219</f>
        <v>1</v>
      </c>
      <c r="F225" s="4">
        <f>D225*E225</f>
        <v>137755.95548514696</v>
      </c>
      <c r="G225" s="11">
        <f>G219*1000000/$B$13</f>
        <v>25094.577553593947</v>
      </c>
      <c r="H225" s="10">
        <f>H219</f>
        <v>0.6</v>
      </c>
      <c r="I225" s="5">
        <f>G225*H225</f>
        <v>15056.746532156367</v>
      </c>
      <c r="J225" s="42"/>
      <c r="K225" s="25"/>
      <c r="L225" s="11"/>
      <c r="M225" s="25"/>
      <c r="N225" s="11">
        <f>B$8</f>
        <v>0.2</v>
      </c>
      <c r="O225" s="11"/>
      <c r="P225" s="11"/>
      <c r="Q225" s="25"/>
      <c r="R225" s="46"/>
      <c r="S225" s="25"/>
      <c r="T225" s="25"/>
      <c r="U225" s="11"/>
      <c r="V225" s="25"/>
      <c r="W225" s="11">
        <f>C$8</f>
        <v>6</v>
      </c>
      <c r="X225" s="11"/>
      <c r="Y225" s="11"/>
      <c r="Z225" s="25"/>
      <c r="AA225" s="25"/>
      <c r="AB225" s="48"/>
      <c r="AC225" s="25"/>
      <c r="AD225" s="11"/>
      <c r="AE225" s="25"/>
      <c r="AF225" s="11">
        <f>D$8</f>
        <v>12</v>
      </c>
      <c r="AG225" s="11"/>
      <c r="AH225" s="11"/>
      <c r="AI225" s="25"/>
      <c r="AJ225" s="46"/>
      <c r="AK225" s="11"/>
      <c r="AL225" s="11"/>
      <c r="AM225" s="22"/>
    </row>
    <row r="226" spans="1:39" x14ac:dyDescent="0.2">
      <c r="B226" s="8" t="s">
        <v>13</v>
      </c>
      <c r="C226" s="8" t="s">
        <v>14</v>
      </c>
      <c r="D226" s="18"/>
      <c r="E226" s="10">
        <f>E220</f>
        <v>0</v>
      </c>
      <c r="F226" s="4">
        <f>D225*E226</f>
        <v>0</v>
      </c>
      <c r="G226" s="11">
        <f>G220*1000000/$B$13</f>
        <v>0</v>
      </c>
      <c r="H226" s="10">
        <f>H220</f>
        <v>0.2</v>
      </c>
      <c r="I226" s="5">
        <f>G225*H226</f>
        <v>5018.9155107187898</v>
      </c>
      <c r="J226" s="42"/>
      <c r="K226" s="25"/>
      <c r="L226" s="11"/>
      <c r="M226" s="25"/>
      <c r="N226" s="11">
        <f>B$9</f>
        <v>0.02</v>
      </c>
      <c r="O226" s="11"/>
      <c r="P226" s="11"/>
      <c r="Q226" s="25"/>
      <c r="R226" s="46"/>
      <c r="S226" s="25"/>
      <c r="T226" s="25"/>
      <c r="U226" s="11"/>
      <c r="V226" s="25"/>
      <c r="W226" s="11">
        <f>C$9</f>
        <v>0.6</v>
      </c>
      <c r="X226" s="11"/>
      <c r="Y226" s="11"/>
      <c r="Z226" s="25"/>
      <c r="AA226" s="25"/>
      <c r="AB226" s="48"/>
      <c r="AC226" s="25"/>
      <c r="AD226" s="11"/>
      <c r="AE226" s="25"/>
      <c r="AF226" s="11">
        <f>D$9</f>
        <v>1.2</v>
      </c>
      <c r="AG226" s="11"/>
      <c r="AH226" s="11"/>
      <c r="AI226" s="25"/>
      <c r="AJ226" s="46"/>
      <c r="AK226" s="11"/>
      <c r="AL226" s="11"/>
      <c r="AM226" s="22"/>
    </row>
    <row r="227" spans="1:39" ht="17" thickBot="1" x14ac:dyDescent="0.25">
      <c r="B227" s="8" t="s">
        <v>15</v>
      </c>
      <c r="C227" s="8" t="s">
        <v>16</v>
      </c>
      <c r="D227" s="27"/>
      <c r="E227" s="28">
        <f>E221</f>
        <v>0</v>
      </c>
      <c r="F227" s="7">
        <f>D225*E227</f>
        <v>0</v>
      </c>
      <c r="G227" s="29">
        <f>G221*1000000/$B$13</f>
        <v>0</v>
      </c>
      <c r="H227" s="28">
        <f t="shared" ref="H227" si="175">H221</f>
        <v>0.2</v>
      </c>
      <c r="I227" s="6">
        <f>G225*H227</f>
        <v>5018.9155107187898</v>
      </c>
      <c r="J227" s="43"/>
      <c r="K227" s="44"/>
      <c r="L227" s="29"/>
      <c r="M227" s="44"/>
      <c r="N227" s="29">
        <f>B$10</f>
        <v>5.0000000000000001E-3</v>
      </c>
      <c r="O227" s="29"/>
      <c r="P227" s="29"/>
      <c r="Q227" s="44"/>
      <c r="R227" s="47"/>
      <c r="S227" s="44"/>
      <c r="T227" s="44"/>
      <c r="U227" s="29"/>
      <c r="V227" s="44"/>
      <c r="W227" s="29">
        <f>C$10</f>
        <v>0.15</v>
      </c>
      <c r="X227" s="29"/>
      <c r="Y227" s="29"/>
      <c r="Z227" s="44"/>
      <c r="AA227" s="44"/>
      <c r="AB227" s="49"/>
      <c r="AC227" s="44"/>
      <c r="AD227" s="29"/>
      <c r="AE227" s="44"/>
      <c r="AF227" s="29">
        <f>D$10</f>
        <v>0.3</v>
      </c>
      <c r="AG227" s="29"/>
      <c r="AH227" s="29"/>
      <c r="AI227" s="44"/>
      <c r="AJ227" s="47"/>
      <c r="AK227" s="29"/>
      <c r="AL227" s="29"/>
      <c r="AM227" s="30"/>
    </row>
    <row r="228" spans="1:39" x14ac:dyDescent="0.2">
      <c r="A228" s="1" t="s">
        <v>62</v>
      </c>
      <c r="B228" s="8" t="s">
        <v>30</v>
      </c>
      <c r="C228" s="8" t="s">
        <v>31</v>
      </c>
      <c r="D228" s="13" t="s">
        <v>20</v>
      </c>
      <c r="E228" s="14" t="s">
        <v>4</v>
      </c>
      <c r="F228" s="15" t="s">
        <v>3</v>
      </c>
      <c r="G228" s="16" t="s">
        <v>3</v>
      </c>
      <c r="H228" s="14" t="s">
        <v>4</v>
      </c>
      <c r="I228" s="15" t="s">
        <v>3</v>
      </c>
      <c r="J228" s="40" t="s">
        <v>20</v>
      </c>
      <c r="K228" s="41" t="s">
        <v>20</v>
      </c>
      <c r="L228" s="16" t="s">
        <v>32</v>
      </c>
      <c r="M228" s="41" t="s">
        <v>35</v>
      </c>
      <c r="N228" s="16" t="s">
        <v>5</v>
      </c>
      <c r="O228" s="16" t="s">
        <v>34</v>
      </c>
      <c r="P228" s="16" t="s">
        <v>21</v>
      </c>
      <c r="Q228" s="41" t="s">
        <v>21</v>
      </c>
      <c r="R228" s="45" t="s">
        <v>22</v>
      </c>
      <c r="S228" s="41" t="s">
        <v>20</v>
      </c>
      <c r="T228" s="41" t="s">
        <v>20</v>
      </c>
      <c r="U228" s="16" t="s">
        <v>32</v>
      </c>
      <c r="V228" s="41" t="s">
        <v>35</v>
      </c>
      <c r="W228" s="16" t="s">
        <v>5</v>
      </c>
      <c r="X228" s="16" t="s">
        <v>34</v>
      </c>
      <c r="Y228" s="16" t="s">
        <v>21</v>
      </c>
      <c r="Z228" s="41" t="s">
        <v>21</v>
      </c>
      <c r="AA228" s="45" t="s">
        <v>22</v>
      </c>
      <c r="AB228" s="41" t="s">
        <v>20</v>
      </c>
      <c r="AC228" s="41" t="s">
        <v>20</v>
      </c>
      <c r="AD228" s="16" t="s">
        <v>32</v>
      </c>
      <c r="AE228" s="41" t="s">
        <v>35</v>
      </c>
      <c r="AF228" s="16" t="s">
        <v>5</v>
      </c>
      <c r="AG228" s="16" t="s">
        <v>34</v>
      </c>
      <c r="AH228" s="16" t="s">
        <v>21</v>
      </c>
      <c r="AI228" s="41" t="s">
        <v>21</v>
      </c>
      <c r="AJ228" s="45" t="s">
        <v>22</v>
      </c>
      <c r="AK228" s="16" t="s">
        <v>23</v>
      </c>
      <c r="AL228" s="16" t="s">
        <v>24</v>
      </c>
      <c r="AM228" s="17" t="s">
        <v>36</v>
      </c>
    </row>
    <row r="229" spans="1:39" x14ac:dyDescent="0.2">
      <c r="D229" s="18"/>
      <c r="E229" s="10"/>
      <c r="F229" s="19"/>
      <c r="G229" s="11"/>
      <c r="H229" s="10"/>
      <c r="I229" s="20"/>
      <c r="J229" s="42" t="s">
        <v>6</v>
      </c>
      <c r="K229" s="25" t="s">
        <v>6</v>
      </c>
      <c r="L229" s="11"/>
      <c r="M229" s="25"/>
      <c r="N229" s="11"/>
      <c r="O229" s="11"/>
      <c r="P229" s="11"/>
      <c r="Q229" s="25"/>
      <c r="R229" s="46"/>
      <c r="S229" s="25" t="s">
        <v>6</v>
      </c>
      <c r="T229" s="25" t="s">
        <v>6</v>
      </c>
      <c r="U229" s="11"/>
      <c r="V229" s="25"/>
      <c r="W229" s="11"/>
      <c r="X229" s="11"/>
      <c r="Y229" s="11"/>
      <c r="Z229" s="25"/>
      <c r="AA229" s="25"/>
      <c r="AB229" s="48" t="s">
        <v>6</v>
      </c>
      <c r="AC229" s="25" t="s">
        <v>6</v>
      </c>
      <c r="AD229" s="11"/>
      <c r="AE229" s="25"/>
      <c r="AF229" s="11"/>
      <c r="AG229" s="11"/>
      <c r="AH229" s="11"/>
      <c r="AI229" s="25"/>
      <c r="AJ229" s="46"/>
      <c r="AK229" s="11"/>
      <c r="AL229" s="11"/>
      <c r="AM229" s="22"/>
    </row>
    <row r="230" spans="1:39" x14ac:dyDescent="0.2">
      <c r="D230" s="18" t="s">
        <v>27</v>
      </c>
      <c r="E230" s="10"/>
      <c r="F230" s="19" t="s">
        <v>27</v>
      </c>
      <c r="G230" s="11" t="s">
        <v>27</v>
      </c>
      <c r="H230" s="10"/>
      <c r="I230" s="20" t="s">
        <v>27</v>
      </c>
      <c r="J230" s="42" t="s">
        <v>27</v>
      </c>
      <c r="K230" s="25" t="s">
        <v>9</v>
      </c>
      <c r="L230" s="11" t="s">
        <v>27</v>
      </c>
      <c r="M230" s="25" t="s">
        <v>7</v>
      </c>
      <c r="N230" s="11" t="s">
        <v>8</v>
      </c>
      <c r="O230" s="11" t="s">
        <v>7</v>
      </c>
      <c r="P230" s="11" t="s">
        <v>9</v>
      </c>
      <c r="Q230" s="25" t="s">
        <v>27</v>
      </c>
      <c r="R230" s="46" t="s">
        <v>27</v>
      </c>
      <c r="S230" s="25" t="s">
        <v>27</v>
      </c>
      <c r="T230" s="25" t="s">
        <v>9</v>
      </c>
      <c r="U230" s="11" t="s">
        <v>27</v>
      </c>
      <c r="V230" s="25" t="s">
        <v>7</v>
      </c>
      <c r="W230" s="11" t="s">
        <v>8</v>
      </c>
      <c r="X230" s="11" t="s">
        <v>7</v>
      </c>
      <c r="Y230" s="11" t="s">
        <v>9</v>
      </c>
      <c r="Z230" s="25" t="s">
        <v>27</v>
      </c>
      <c r="AA230" s="25" t="s">
        <v>27</v>
      </c>
      <c r="AB230" s="48" t="s">
        <v>27</v>
      </c>
      <c r="AC230" s="25" t="s">
        <v>9</v>
      </c>
      <c r="AD230" s="11" t="s">
        <v>27</v>
      </c>
      <c r="AE230" s="25" t="s">
        <v>7</v>
      </c>
      <c r="AF230" s="11" t="s">
        <v>8</v>
      </c>
      <c r="AG230" s="11" t="s">
        <v>7</v>
      </c>
      <c r="AH230" s="11" t="s">
        <v>9</v>
      </c>
      <c r="AI230" s="25" t="s">
        <v>27</v>
      </c>
      <c r="AJ230" s="46" t="s">
        <v>27</v>
      </c>
      <c r="AK230" s="11"/>
      <c r="AL230" s="11"/>
      <c r="AM230" s="22"/>
    </row>
    <row r="231" spans="1:39" x14ac:dyDescent="0.2">
      <c r="B231" s="8" t="s">
        <v>19</v>
      </c>
      <c r="D231" s="23">
        <v>0.06</v>
      </c>
      <c r="E231" s="10"/>
      <c r="F231" s="19"/>
      <c r="G231" s="11"/>
      <c r="H231" s="10"/>
      <c r="I231" s="20"/>
      <c r="J231" s="59">
        <f>D231</f>
        <v>0.06</v>
      </c>
      <c r="K231" s="33">
        <f>J231*1000000000</f>
        <v>60000000</v>
      </c>
      <c r="L231" s="24">
        <v>12.400000000000006</v>
      </c>
      <c r="M231" s="33">
        <f>L231*1000000</f>
        <v>12400000.000000006</v>
      </c>
      <c r="N231" s="11">
        <f>N237*$B$13</f>
        <v>2.4021400000000002</v>
      </c>
      <c r="O231" s="11">
        <f>K231/N231</f>
        <v>24977728.192361809</v>
      </c>
      <c r="P231" s="25">
        <f>IF(O231&lt;M231,K231,M231*N231)</f>
        <v>29786536.000000015</v>
      </c>
      <c r="Q231" s="54">
        <f>P231/1000000000</f>
        <v>2.9786536000000016E-2</v>
      </c>
      <c r="R231" s="55">
        <f>J231-Q231</f>
        <v>3.0213463999999982E-2</v>
      </c>
      <c r="S231" s="54">
        <f>R231</f>
        <v>3.0213463999999982E-2</v>
      </c>
      <c r="T231" s="33">
        <f>S231*1000000000</f>
        <v>30213463.999999981</v>
      </c>
      <c r="U231" s="24">
        <v>0</v>
      </c>
      <c r="V231" s="33">
        <f>U231*1000000</f>
        <v>0</v>
      </c>
      <c r="W231" s="11">
        <f>W237*$B$13</f>
        <v>72.0642</v>
      </c>
      <c r="X231" s="11">
        <f>T231/W231</f>
        <v>419257.60641206009</v>
      </c>
      <c r="Y231" s="25">
        <f>IF(X231&lt;V231,T231,V231*W231)</f>
        <v>0</v>
      </c>
      <c r="Z231" s="54">
        <f>Y231/1000000000</f>
        <v>0</v>
      </c>
      <c r="AA231" s="54">
        <f>S231-Z231</f>
        <v>3.0213463999999982E-2</v>
      </c>
      <c r="AB231" s="60">
        <f>AA231</f>
        <v>3.0213463999999982E-2</v>
      </c>
      <c r="AC231" s="33">
        <f>AB231*1000000000</f>
        <v>30213463.999999981</v>
      </c>
      <c r="AD231" s="24">
        <v>8.2999999999999972</v>
      </c>
      <c r="AE231" s="33">
        <f>AD231*1000000</f>
        <v>8299999.9999999972</v>
      </c>
      <c r="AF231" s="11">
        <f>AF237*$B$13</f>
        <v>144.1284</v>
      </c>
      <c r="AG231" s="11">
        <f>AC231/AF231</f>
        <v>209628.80320603005</v>
      </c>
      <c r="AH231" s="25">
        <f>IF(AG231&lt;AE231,AC231,AE231*AF231)</f>
        <v>30213463.999999981</v>
      </c>
      <c r="AI231" s="54">
        <f>AH231/1000000000</f>
        <v>3.0213463999999982E-2</v>
      </c>
      <c r="AJ231" s="54">
        <f>AB231-AI231</f>
        <v>0</v>
      </c>
      <c r="AK231" s="21"/>
      <c r="AL231" s="11"/>
      <c r="AM231" s="22"/>
    </row>
    <row r="232" spans="1:39" x14ac:dyDescent="0.2">
      <c r="B232" s="8" t="s">
        <v>11</v>
      </c>
      <c r="C232" s="8" t="s">
        <v>12</v>
      </c>
      <c r="D232" s="23">
        <v>0.16666666666666666</v>
      </c>
      <c r="E232" s="10">
        <v>1</v>
      </c>
      <c r="F232" s="4">
        <f>D232*E232</f>
        <v>0.16666666666666666</v>
      </c>
      <c r="G232" s="26">
        <v>2.0566267123287671</v>
      </c>
      <c r="H232" s="10">
        <v>0.6</v>
      </c>
      <c r="I232" s="5">
        <f>G232*H232</f>
        <v>1.2339760273972602</v>
      </c>
      <c r="J232" s="59">
        <f>F232+I232</f>
        <v>1.4006426940639269</v>
      </c>
      <c r="K232" s="33">
        <f t="shared" ref="K232:K234" si="176">J232*1000000000</f>
        <v>1400642694.0639269</v>
      </c>
      <c r="L232" s="11"/>
      <c r="M232" s="12">
        <f>IF((M231-O231)&gt;0,M231-O231,0)</f>
        <v>0</v>
      </c>
      <c r="N232" s="11">
        <f>N238*$B$13</f>
        <v>2.4021400000000002</v>
      </c>
      <c r="O232" s="11">
        <f>K232/N232</f>
        <v>583081208.4491024</v>
      </c>
      <c r="P232" s="25">
        <f>IF(O232&lt;M232,K232,M232*N232)</f>
        <v>0</v>
      </c>
      <c r="Q232" s="54">
        <f t="shared" ref="Q232:Q234" si="177">P232/1000000000</f>
        <v>0</v>
      </c>
      <c r="R232" s="55">
        <f>J232-Q232</f>
        <v>1.4006426940639269</v>
      </c>
      <c r="S232" s="54">
        <f>0.5*R232</f>
        <v>0.70032134703196347</v>
      </c>
      <c r="T232" s="33">
        <f t="shared" ref="T232:T234" si="178">S232*1000000000</f>
        <v>700321347.03196347</v>
      </c>
      <c r="U232" s="11"/>
      <c r="V232" s="12">
        <f>IF((V231-X231)&gt;0,V231-X231,0)</f>
        <v>0</v>
      </c>
      <c r="W232" s="11">
        <f>W238*$B$13</f>
        <v>72.0642</v>
      </c>
      <c r="X232" s="11">
        <f>T232/W232</f>
        <v>9718020.1408183742</v>
      </c>
      <c r="Y232" s="25">
        <f>IF(X232&lt;V232,T232,V232*W232)</f>
        <v>0</v>
      </c>
      <c r="Z232" s="54">
        <f t="shared" ref="Z232:Z234" si="179">Y232/1000000000</f>
        <v>0</v>
      </c>
      <c r="AA232" s="54">
        <f>S232-Z232</f>
        <v>0.70032134703196347</v>
      </c>
      <c r="AB232" s="60">
        <f>0.5*AA232</f>
        <v>0.35016067351598174</v>
      </c>
      <c r="AC232" s="33">
        <f t="shared" ref="AC232:AC234" si="180">AB232*1000000000</f>
        <v>350160673.51598173</v>
      </c>
      <c r="AD232" s="11"/>
      <c r="AE232" s="12">
        <f>IF((AE231-AG231)&gt;0,AE231-AG231,0)</f>
        <v>8090371.1967939669</v>
      </c>
      <c r="AF232" s="11">
        <f>AF238*$B$13</f>
        <v>144.1284</v>
      </c>
      <c r="AG232" s="11">
        <f>AC232/AF232</f>
        <v>2429505.0352045936</v>
      </c>
      <c r="AH232" s="25">
        <f>IF(AG232&lt;AE232,AC232,AE232*AF232)</f>
        <v>350160673.51598173</v>
      </c>
      <c r="AI232" s="54">
        <f t="shared" ref="AI232" si="181">AH232/1000000000</f>
        <v>0.35016067351598174</v>
      </c>
      <c r="AJ232" s="54">
        <f>AB232-AI232</f>
        <v>0</v>
      </c>
      <c r="AK232" s="21"/>
      <c r="AL232" s="11"/>
      <c r="AM232" s="22"/>
    </row>
    <row r="233" spans="1:39" x14ac:dyDescent="0.2">
      <c r="B233" s="8" t="s">
        <v>13</v>
      </c>
      <c r="C233" s="8" t="s">
        <v>14</v>
      </c>
      <c r="D233" s="18"/>
      <c r="E233" s="10">
        <v>0</v>
      </c>
      <c r="F233" s="4">
        <f>D232*E233</f>
        <v>0</v>
      </c>
      <c r="G233" s="11"/>
      <c r="H233" s="10">
        <v>0.2</v>
      </c>
      <c r="I233" s="5">
        <f>G232*H233</f>
        <v>0.41132534246575347</v>
      </c>
      <c r="J233" s="59">
        <f>F233+I233</f>
        <v>0.41132534246575347</v>
      </c>
      <c r="K233" s="33">
        <f t="shared" si="176"/>
        <v>411325342.4657535</v>
      </c>
      <c r="L233" s="11"/>
      <c r="M233" s="12">
        <f>IF((M232-O232)&gt;0,M232-O232,0)</f>
        <v>0</v>
      </c>
      <c r="N233" s="11">
        <f>N239*$B$13</f>
        <v>0.24021400000000001</v>
      </c>
      <c r="O233" s="11">
        <f>K233/N233</f>
        <v>1712328767.1232879</v>
      </c>
      <c r="P233" s="25">
        <f>IF(O233&lt;M233,K233,M233*N233)</f>
        <v>0</v>
      </c>
      <c r="Q233" s="54">
        <f t="shared" si="177"/>
        <v>0</v>
      </c>
      <c r="R233" s="55">
        <f t="shared" ref="R233:R234" si="182">J233-Q233</f>
        <v>0.41132534246575347</v>
      </c>
      <c r="S233" s="54">
        <f>0.5*R232+0.5*R233</f>
        <v>0.90598401826484021</v>
      </c>
      <c r="T233" s="33">
        <f t="shared" si="178"/>
        <v>905984018.26484025</v>
      </c>
      <c r="U233" s="11"/>
      <c r="V233" s="12">
        <f>IF((V232-X232)&gt;0,V232-X232,0)</f>
        <v>0</v>
      </c>
      <c r="W233" s="11">
        <f>W239*$B$13</f>
        <v>7.2064199999999996</v>
      </c>
      <c r="X233" s="11">
        <f>T233/W233</f>
        <v>125719014.19357188</v>
      </c>
      <c r="Y233" s="25">
        <f>IF(X233&lt;V233,T233,V233*W233)</f>
        <v>0</v>
      </c>
      <c r="Z233" s="54">
        <f t="shared" si="179"/>
        <v>0</v>
      </c>
      <c r="AA233" s="54">
        <f t="shared" ref="AA233" si="183">S233-Z233</f>
        <v>0.90598401826484021</v>
      </c>
      <c r="AB233" s="60">
        <f>0.5*AA232+0.5*AA233</f>
        <v>0.80315268264840189</v>
      </c>
      <c r="AC233" s="33">
        <f t="shared" si="180"/>
        <v>803152682.64840186</v>
      </c>
      <c r="AD233" s="11"/>
      <c r="AE233" s="12">
        <f>IF((AE232-AG232)&gt;0,AE232-AG232,0)</f>
        <v>5660866.1615893729</v>
      </c>
      <c r="AF233" s="11">
        <f>AF239*$B$13</f>
        <v>14.412839999999999</v>
      </c>
      <c r="AG233" s="11">
        <f>AC233/AF233</f>
        <v>55724803.900438905</v>
      </c>
      <c r="AH233" s="25">
        <f>IF(AG233&lt;AE233,AC233,AE233*AF233)</f>
        <v>81589158.248401776</v>
      </c>
      <c r="AI233" s="54">
        <f>AH233/1000000000</f>
        <v>8.158915824840178E-2</v>
      </c>
      <c r="AJ233" s="54">
        <f>AB233-AI233</f>
        <v>0.72156352440000016</v>
      </c>
      <c r="AK233" s="21"/>
      <c r="AL233" s="11"/>
      <c r="AM233" s="22"/>
    </row>
    <row r="234" spans="1:39" x14ac:dyDescent="0.2">
      <c r="B234" s="8" t="s">
        <v>15</v>
      </c>
      <c r="C234" s="8" t="s">
        <v>16</v>
      </c>
      <c r="D234" s="18"/>
      <c r="E234" s="10">
        <v>0</v>
      </c>
      <c r="F234" s="4">
        <f>D232*E234</f>
        <v>0</v>
      </c>
      <c r="G234" s="11"/>
      <c r="H234" s="10">
        <v>0.2</v>
      </c>
      <c r="I234" s="5">
        <f>G232*H234</f>
        <v>0.41132534246575347</v>
      </c>
      <c r="J234" s="59">
        <f t="shared" ref="J234" si="184">F234+I234</f>
        <v>0.41132534246575347</v>
      </c>
      <c r="K234" s="33">
        <f t="shared" si="176"/>
        <v>411325342.4657535</v>
      </c>
      <c r="L234" s="11"/>
      <c r="M234" s="12">
        <f>IF((M233-O233)&gt;0,M233-O233,0)</f>
        <v>0</v>
      </c>
      <c r="N234" s="11">
        <f>N240*$B$13</f>
        <v>6.0053500000000003E-2</v>
      </c>
      <c r="O234" s="11">
        <f>K234/N234</f>
        <v>6849315068.4931517</v>
      </c>
      <c r="P234" s="25">
        <f>IF(O234&lt;M234,K234,M234*N234)</f>
        <v>0</v>
      </c>
      <c r="Q234" s="54">
        <f t="shared" si="177"/>
        <v>0</v>
      </c>
      <c r="R234" s="55">
        <f t="shared" si="182"/>
        <v>0.41132534246575347</v>
      </c>
      <c r="S234" s="54">
        <f>0.5*R233+R234</f>
        <v>0.61698801369863021</v>
      </c>
      <c r="T234" s="33">
        <f t="shared" si="178"/>
        <v>616988013.69863021</v>
      </c>
      <c r="U234" s="11"/>
      <c r="V234" s="12">
        <f>IF((V233-X233)&gt;0,V233-X233,0)</f>
        <v>0</v>
      </c>
      <c r="W234" s="11">
        <f>W240*$B$13</f>
        <v>1.8016049999999999</v>
      </c>
      <c r="X234" s="11">
        <f>T234/W234</f>
        <v>342465753.42465758</v>
      </c>
      <c r="Y234" s="25">
        <f>IF(X234&lt;V234,T234,V234*W234)</f>
        <v>0</v>
      </c>
      <c r="Z234" s="54">
        <f t="shared" si="179"/>
        <v>0</v>
      </c>
      <c r="AA234" s="54">
        <f>S234-Z234</f>
        <v>0.61698801369863021</v>
      </c>
      <c r="AB234" s="60">
        <f>0.5*AA233+AA234</f>
        <v>1.0699800228310503</v>
      </c>
      <c r="AC234" s="33">
        <f t="shared" si="180"/>
        <v>1069980022.8310503</v>
      </c>
      <c r="AD234" s="11"/>
      <c r="AE234" s="12">
        <f>IF((AE233-AG233)&gt;0,AE233-AG233,0)</f>
        <v>0</v>
      </c>
      <c r="AF234" s="11">
        <f>AF240*$B$13</f>
        <v>3.6032099999999998</v>
      </c>
      <c r="AG234" s="11">
        <f>AC234/AF234</f>
        <v>296951890.90590066</v>
      </c>
      <c r="AH234" s="25">
        <f>IF(AG234&lt;AE234,AC234,AE234*AF234)</f>
        <v>0</v>
      </c>
      <c r="AI234" s="54">
        <f t="shared" ref="AI234" si="185">AH234/1000000000</f>
        <v>0</v>
      </c>
      <c r="AJ234" s="54">
        <f>AB234-AI234</f>
        <v>1.0699800228310503</v>
      </c>
      <c r="AK234" s="21"/>
      <c r="AL234" s="11"/>
      <c r="AM234" s="22"/>
    </row>
    <row r="235" spans="1:39" x14ac:dyDescent="0.2">
      <c r="B235" s="8" t="s">
        <v>6</v>
      </c>
      <c r="D235" s="18"/>
      <c r="E235" s="10"/>
      <c r="F235" s="19"/>
      <c r="G235" s="11"/>
      <c r="H235" s="10"/>
      <c r="I235" s="20"/>
      <c r="J235" s="58">
        <f>SUM(J231:J234)</f>
        <v>2.2832933789954337</v>
      </c>
      <c r="K235" s="25"/>
      <c r="L235" s="11"/>
      <c r="M235" s="25"/>
      <c r="N235" s="11"/>
      <c r="O235" s="11"/>
      <c r="P235" s="11"/>
      <c r="Q235" s="56">
        <f>SUM(Q231:Q234)</f>
        <v>2.9786536000000016E-2</v>
      </c>
      <c r="R235" s="57">
        <f>SUM(R231:R234)</f>
        <v>2.2535068429954341</v>
      </c>
      <c r="S235" s="56">
        <f>SUM(S231:S234)</f>
        <v>2.2535068429954341</v>
      </c>
      <c r="T235" s="25">
        <f>SUM(T231:T234)</f>
        <v>2253506842.9954338</v>
      </c>
      <c r="U235" s="11"/>
      <c r="V235" s="25"/>
      <c r="W235" s="11"/>
      <c r="X235" s="11"/>
      <c r="Y235" s="11"/>
      <c r="Z235" s="56">
        <f>SUM(Z231:Z234)</f>
        <v>0</v>
      </c>
      <c r="AA235" s="56">
        <f>SUM(AA231:AA234)</f>
        <v>2.2535068429954341</v>
      </c>
      <c r="AB235" s="61">
        <f>SUM(AB231:AB234)</f>
        <v>2.2535068429954341</v>
      </c>
      <c r="AC235" s="25">
        <f>SUM(AC231:AC234)</f>
        <v>2253506842.9954338</v>
      </c>
      <c r="AD235" s="11"/>
      <c r="AE235" s="25"/>
      <c r="AF235" s="11"/>
      <c r="AG235" s="11"/>
      <c r="AH235" s="11"/>
      <c r="AI235" s="56">
        <f>SUM(AI231:AI234)</f>
        <v>0.4619632957643835</v>
      </c>
      <c r="AJ235" s="56">
        <f>SUM(AJ231:AJ234)</f>
        <v>1.7915435472310506</v>
      </c>
      <c r="AK235" s="21">
        <f>Q235+Z235+AI235</f>
        <v>0.49174983176438353</v>
      </c>
      <c r="AL235" s="11">
        <f>AJ235</f>
        <v>1.7915435472310506</v>
      </c>
      <c r="AM235" s="34">
        <f>AK235/(AK235+AL235)</f>
        <v>0.21536865839848207</v>
      </c>
    </row>
    <row r="236" spans="1:39" x14ac:dyDescent="0.2">
      <c r="D236" s="18" t="s">
        <v>17</v>
      </c>
      <c r="E236" s="10"/>
      <c r="F236" s="19" t="s">
        <v>17</v>
      </c>
      <c r="G236" s="11" t="s">
        <v>17</v>
      </c>
      <c r="H236" s="10"/>
      <c r="I236" s="20" t="s">
        <v>17</v>
      </c>
      <c r="J236" s="42"/>
      <c r="K236" s="25"/>
      <c r="L236" s="11"/>
      <c r="M236" s="25"/>
      <c r="N236" s="11" t="s">
        <v>33</v>
      </c>
      <c r="O236" s="11"/>
      <c r="P236" s="11"/>
      <c r="Q236" s="25"/>
      <c r="R236" s="46"/>
      <c r="S236" s="25"/>
      <c r="T236" s="25"/>
      <c r="U236" s="11"/>
      <c r="V236" s="25"/>
      <c r="W236" s="11" t="s">
        <v>33</v>
      </c>
      <c r="X236" s="11"/>
      <c r="Y236" s="11"/>
      <c r="Z236" s="25"/>
      <c r="AA236" s="25"/>
      <c r="AB236" s="48"/>
      <c r="AC236" s="25"/>
      <c r="AD236" s="11"/>
      <c r="AE236" s="25"/>
      <c r="AF236" s="11" t="s">
        <v>33</v>
      </c>
      <c r="AG236" s="11"/>
      <c r="AH236" s="11"/>
      <c r="AI236" s="25"/>
      <c r="AJ236" s="46"/>
      <c r="AK236" s="11"/>
      <c r="AL236" s="11"/>
      <c r="AM236" s="22"/>
    </row>
    <row r="237" spans="1:39" x14ac:dyDescent="0.2">
      <c r="B237" s="8" t="s">
        <v>19</v>
      </c>
      <c r="D237" s="18">
        <f>D231*1000000/$B$13</f>
        <v>4995.545638472362</v>
      </c>
      <c r="E237" s="10"/>
      <c r="F237" s="19"/>
      <c r="G237" s="11"/>
      <c r="H237" s="10"/>
      <c r="I237" s="20"/>
      <c r="J237" s="42"/>
      <c r="K237" s="25"/>
      <c r="L237" s="11"/>
      <c r="M237" s="25"/>
      <c r="N237" s="11">
        <f>B$7</f>
        <v>0.2</v>
      </c>
      <c r="O237" s="11"/>
      <c r="P237" s="11"/>
      <c r="Q237" s="25"/>
      <c r="R237" s="46"/>
      <c r="S237" s="25"/>
      <c r="T237" s="25"/>
      <c r="U237" s="11"/>
      <c r="V237" s="25"/>
      <c r="W237" s="11">
        <f>C$7</f>
        <v>6</v>
      </c>
      <c r="X237" s="11"/>
      <c r="Y237" s="11"/>
      <c r="Z237" s="25"/>
      <c r="AA237" s="25"/>
      <c r="AB237" s="48"/>
      <c r="AC237" s="25"/>
      <c r="AD237" s="11"/>
      <c r="AE237" s="25"/>
      <c r="AF237" s="11">
        <f>D$7</f>
        <v>12</v>
      </c>
      <c r="AG237" s="11"/>
      <c r="AH237" s="11"/>
      <c r="AI237" s="25"/>
      <c r="AJ237" s="46"/>
      <c r="AK237" s="11"/>
      <c r="AL237" s="11"/>
      <c r="AM237" s="22"/>
    </row>
    <row r="238" spans="1:39" x14ac:dyDescent="0.2">
      <c r="B238" s="8" t="s">
        <v>11</v>
      </c>
      <c r="C238" s="8" t="s">
        <v>12</v>
      </c>
      <c r="D238" s="18">
        <f>D232*1000000/$B$13</f>
        <v>13876.515662423228</v>
      </c>
      <c r="E238" s="10">
        <f>E232</f>
        <v>1</v>
      </c>
      <c r="F238" s="4">
        <f>D238*E238</f>
        <v>13876.515662423228</v>
      </c>
      <c r="G238" s="11">
        <f>G232*1000000/$B$13</f>
        <v>171232.87671232878</v>
      </c>
      <c r="H238" s="10">
        <f>H232</f>
        <v>0.6</v>
      </c>
      <c r="I238" s="5">
        <f>G238*H238</f>
        <v>102739.72602739726</v>
      </c>
      <c r="J238" s="42"/>
      <c r="K238" s="25"/>
      <c r="L238" s="11"/>
      <c r="M238" s="25"/>
      <c r="N238" s="11">
        <f>B$8</f>
        <v>0.2</v>
      </c>
      <c r="O238" s="11"/>
      <c r="P238" s="11"/>
      <c r="Q238" s="25"/>
      <c r="R238" s="46"/>
      <c r="S238" s="25"/>
      <c r="T238" s="25"/>
      <c r="U238" s="11"/>
      <c r="V238" s="25"/>
      <c r="W238" s="11">
        <f>C$8</f>
        <v>6</v>
      </c>
      <c r="X238" s="11"/>
      <c r="Y238" s="11"/>
      <c r="Z238" s="25"/>
      <c r="AA238" s="25"/>
      <c r="AB238" s="48"/>
      <c r="AC238" s="25"/>
      <c r="AD238" s="11"/>
      <c r="AE238" s="25"/>
      <c r="AF238" s="11">
        <f>D$8</f>
        <v>12</v>
      </c>
      <c r="AG238" s="11"/>
      <c r="AH238" s="11"/>
      <c r="AI238" s="25"/>
      <c r="AJ238" s="46"/>
      <c r="AK238" s="11"/>
      <c r="AL238" s="11"/>
      <c r="AM238" s="22"/>
    </row>
    <row r="239" spans="1:39" x14ac:dyDescent="0.2">
      <c r="B239" s="8" t="s">
        <v>13</v>
      </c>
      <c r="C239" s="8" t="s">
        <v>14</v>
      </c>
      <c r="D239" s="18"/>
      <c r="E239" s="10">
        <f>E233</f>
        <v>0</v>
      </c>
      <c r="F239" s="4">
        <f>D238*E239</f>
        <v>0</v>
      </c>
      <c r="G239" s="11">
        <f>G233*1000000/$B$13</f>
        <v>0</v>
      </c>
      <c r="H239" s="10">
        <f>H233</f>
        <v>0.2</v>
      </c>
      <c r="I239" s="5">
        <f>G238*H239</f>
        <v>34246.57534246576</v>
      </c>
      <c r="J239" s="42"/>
      <c r="K239" s="25"/>
      <c r="L239" s="11"/>
      <c r="M239" s="25"/>
      <c r="N239" s="11">
        <f>B$9</f>
        <v>0.02</v>
      </c>
      <c r="O239" s="11"/>
      <c r="P239" s="11"/>
      <c r="Q239" s="25"/>
      <c r="R239" s="46"/>
      <c r="S239" s="25"/>
      <c r="T239" s="25"/>
      <c r="U239" s="11"/>
      <c r="V239" s="25"/>
      <c r="W239" s="11">
        <f>C$9</f>
        <v>0.6</v>
      </c>
      <c r="X239" s="11"/>
      <c r="Y239" s="11"/>
      <c r="Z239" s="25"/>
      <c r="AA239" s="25"/>
      <c r="AB239" s="48"/>
      <c r="AC239" s="25"/>
      <c r="AD239" s="11"/>
      <c r="AE239" s="25"/>
      <c r="AF239" s="11">
        <f>D$9</f>
        <v>1.2</v>
      </c>
      <c r="AG239" s="11"/>
      <c r="AH239" s="11"/>
      <c r="AI239" s="25"/>
      <c r="AJ239" s="46"/>
      <c r="AK239" s="11"/>
      <c r="AL239" s="11"/>
      <c r="AM239" s="22"/>
    </row>
    <row r="240" spans="1:39" ht="17" thickBot="1" x14ac:dyDescent="0.25">
      <c r="B240" s="8" t="s">
        <v>15</v>
      </c>
      <c r="C240" s="8" t="s">
        <v>16</v>
      </c>
      <c r="D240" s="27"/>
      <c r="E240" s="28">
        <f>E234</f>
        <v>0</v>
      </c>
      <c r="F240" s="7">
        <f>D238*E240</f>
        <v>0</v>
      </c>
      <c r="G240" s="29">
        <f>G234*1000000/$B$13</f>
        <v>0</v>
      </c>
      <c r="H240" s="28">
        <f t="shared" ref="H240" si="186">H234</f>
        <v>0.2</v>
      </c>
      <c r="I240" s="6">
        <f>G238*H240</f>
        <v>34246.57534246576</v>
      </c>
      <c r="J240" s="43"/>
      <c r="K240" s="44"/>
      <c r="L240" s="29"/>
      <c r="M240" s="44"/>
      <c r="N240" s="29">
        <f>B$10</f>
        <v>5.0000000000000001E-3</v>
      </c>
      <c r="O240" s="29"/>
      <c r="P240" s="29"/>
      <c r="Q240" s="44"/>
      <c r="R240" s="47"/>
      <c r="S240" s="44"/>
      <c r="T240" s="44"/>
      <c r="U240" s="29"/>
      <c r="V240" s="44"/>
      <c r="W240" s="29">
        <f>C$10</f>
        <v>0.15</v>
      </c>
      <c r="X240" s="29"/>
      <c r="Y240" s="29"/>
      <c r="Z240" s="44"/>
      <c r="AA240" s="44"/>
      <c r="AB240" s="49"/>
      <c r="AC240" s="44"/>
      <c r="AD240" s="29"/>
      <c r="AE240" s="44"/>
      <c r="AF240" s="29">
        <f>D$10</f>
        <v>0.3</v>
      </c>
      <c r="AG240" s="29"/>
      <c r="AH240" s="29"/>
      <c r="AI240" s="44"/>
      <c r="AJ240" s="47"/>
      <c r="AK240" s="29"/>
      <c r="AL240" s="29"/>
      <c r="AM240" s="30"/>
    </row>
    <row r="241" spans="1:39" x14ac:dyDescent="0.2">
      <c r="A241" s="1" t="s">
        <v>63</v>
      </c>
      <c r="B241" s="8" t="s">
        <v>30</v>
      </c>
      <c r="C241" s="8" t="s">
        <v>31</v>
      </c>
      <c r="D241" s="13" t="s">
        <v>20</v>
      </c>
      <c r="E241" s="14" t="s">
        <v>4</v>
      </c>
      <c r="F241" s="15" t="s">
        <v>3</v>
      </c>
      <c r="G241" s="16" t="s">
        <v>3</v>
      </c>
      <c r="H241" s="14" t="s">
        <v>4</v>
      </c>
      <c r="I241" s="15" t="s">
        <v>3</v>
      </c>
      <c r="J241" s="40" t="s">
        <v>20</v>
      </c>
      <c r="K241" s="41" t="s">
        <v>20</v>
      </c>
      <c r="L241" s="16" t="s">
        <v>32</v>
      </c>
      <c r="M241" s="41" t="s">
        <v>35</v>
      </c>
      <c r="N241" s="16" t="s">
        <v>5</v>
      </c>
      <c r="O241" s="16" t="s">
        <v>34</v>
      </c>
      <c r="P241" s="16" t="s">
        <v>21</v>
      </c>
      <c r="Q241" s="41" t="s">
        <v>21</v>
      </c>
      <c r="R241" s="45" t="s">
        <v>22</v>
      </c>
      <c r="S241" s="41" t="s">
        <v>20</v>
      </c>
      <c r="T241" s="41" t="s">
        <v>20</v>
      </c>
      <c r="U241" s="16" t="s">
        <v>32</v>
      </c>
      <c r="V241" s="41" t="s">
        <v>35</v>
      </c>
      <c r="W241" s="16" t="s">
        <v>5</v>
      </c>
      <c r="X241" s="16" t="s">
        <v>34</v>
      </c>
      <c r="Y241" s="16" t="s">
        <v>21</v>
      </c>
      <c r="Z241" s="41" t="s">
        <v>21</v>
      </c>
      <c r="AA241" s="45" t="s">
        <v>22</v>
      </c>
      <c r="AB241" s="41" t="s">
        <v>20</v>
      </c>
      <c r="AC241" s="41" t="s">
        <v>20</v>
      </c>
      <c r="AD241" s="16" t="s">
        <v>32</v>
      </c>
      <c r="AE241" s="41" t="s">
        <v>35</v>
      </c>
      <c r="AF241" s="16" t="s">
        <v>5</v>
      </c>
      <c r="AG241" s="16" t="s">
        <v>34</v>
      </c>
      <c r="AH241" s="16" t="s">
        <v>21</v>
      </c>
      <c r="AI241" s="41" t="s">
        <v>21</v>
      </c>
      <c r="AJ241" s="45" t="s">
        <v>22</v>
      </c>
      <c r="AK241" s="16" t="s">
        <v>23</v>
      </c>
      <c r="AL241" s="16" t="s">
        <v>24</v>
      </c>
      <c r="AM241" s="17" t="s">
        <v>36</v>
      </c>
    </row>
    <row r="242" spans="1:39" x14ac:dyDescent="0.2">
      <c r="D242" s="18"/>
      <c r="E242" s="10"/>
      <c r="F242" s="19"/>
      <c r="G242" s="11"/>
      <c r="H242" s="10"/>
      <c r="I242" s="20"/>
      <c r="J242" s="42" t="s">
        <v>6</v>
      </c>
      <c r="K242" s="25" t="s">
        <v>6</v>
      </c>
      <c r="L242" s="11"/>
      <c r="M242" s="25"/>
      <c r="N242" s="11"/>
      <c r="O242" s="11"/>
      <c r="P242" s="11"/>
      <c r="Q242" s="25"/>
      <c r="R242" s="46"/>
      <c r="S242" s="25" t="s">
        <v>6</v>
      </c>
      <c r="T242" s="25" t="s">
        <v>6</v>
      </c>
      <c r="U242" s="11"/>
      <c r="V242" s="25"/>
      <c r="W242" s="11"/>
      <c r="X242" s="11"/>
      <c r="Y242" s="11"/>
      <c r="Z242" s="25"/>
      <c r="AA242" s="25"/>
      <c r="AB242" s="48" t="s">
        <v>6</v>
      </c>
      <c r="AC242" s="25" t="s">
        <v>6</v>
      </c>
      <c r="AD242" s="11"/>
      <c r="AE242" s="25"/>
      <c r="AF242" s="11"/>
      <c r="AG242" s="11"/>
      <c r="AH242" s="11"/>
      <c r="AI242" s="25"/>
      <c r="AJ242" s="46"/>
      <c r="AK242" s="11"/>
      <c r="AL242" s="11"/>
      <c r="AM242" s="22"/>
    </row>
    <row r="243" spans="1:39" x14ac:dyDescent="0.2">
      <c r="D243" s="18" t="s">
        <v>27</v>
      </c>
      <c r="E243" s="10"/>
      <c r="F243" s="19" t="s">
        <v>27</v>
      </c>
      <c r="G243" s="11" t="s">
        <v>27</v>
      </c>
      <c r="H243" s="10"/>
      <c r="I243" s="20" t="s">
        <v>27</v>
      </c>
      <c r="J243" s="42" t="s">
        <v>27</v>
      </c>
      <c r="K243" s="25" t="s">
        <v>9</v>
      </c>
      <c r="L243" s="11" t="s">
        <v>27</v>
      </c>
      <c r="M243" s="25" t="s">
        <v>7</v>
      </c>
      <c r="N243" s="11" t="s">
        <v>8</v>
      </c>
      <c r="O243" s="11" t="s">
        <v>7</v>
      </c>
      <c r="P243" s="11" t="s">
        <v>9</v>
      </c>
      <c r="Q243" s="25" t="s">
        <v>27</v>
      </c>
      <c r="R243" s="46" t="s">
        <v>27</v>
      </c>
      <c r="S243" s="25" t="s">
        <v>27</v>
      </c>
      <c r="T243" s="25" t="s">
        <v>9</v>
      </c>
      <c r="U243" s="11" t="s">
        <v>27</v>
      </c>
      <c r="V243" s="25" t="s">
        <v>7</v>
      </c>
      <c r="W243" s="11" t="s">
        <v>8</v>
      </c>
      <c r="X243" s="11" t="s">
        <v>7</v>
      </c>
      <c r="Y243" s="11" t="s">
        <v>9</v>
      </c>
      <c r="Z243" s="25" t="s">
        <v>27</v>
      </c>
      <c r="AA243" s="25" t="s">
        <v>27</v>
      </c>
      <c r="AB243" s="48" t="s">
        <v>27</v>
      </c>
      <c r="AC243" s="25" t="s">
        <v>9</v>
      </c>
      <c r="AD243" s="11" t="s">
        <v>27</v>
      </c>
      <c r="AE243" s="25" t="s">
        <v>7</v>
      </c>
      <c r="AF243" s="11" t="s">
        <v>8</v>
      </c>
      <c r="AG243" s="11" t="s">
        <v>7</v>
      </c>
      <c r="AH243" s="11" t="s">
        <v>9</v>
      </c>
      <c r="AI243" s="25" t="s">
        <v>27</v>
      </c>
      <c r="AJ243" s="46" t="s">
        <v>27</v>
      </c>
      <c r="AK243" s="11"/>
      <c r="AL243" s="11"/>
      <c r="AM243" s="22"/>
    </row>
    <row r="244" spans="1:39" x14ac:dyDescent="0.2">
      <c r="B244" s="8" t="s">
        <v>19</v>
      </c>
      <c r="D244" s="23">
        <v>0.13600000000000001</v>
      </c>
      <c r="E244" s="10"/>
      <c r="F244" s="19"/>
      <c r="G244" s="11"/>
      <c r="H244" s="10"/>
      <c r="I244" s="20"/>
      <c r="J244" s="59">
        <f>D244</f>
        <v>0.13600000000000001</v>
      </c>
      <c r="K244" s="33">
        <f>J244*1000000000</f>
        <v>136000000</v>
      </c>
      <c r="L244" s="24">
        <v>5.9000000000000021</v>
      </c>
      <c r="M244" s="33">
        <f>L244*1000000</f>
        <v>5900000.0000000019</v>
      </c>
      <c r="N244" s="11">
        <f>N250*$B$13</f>
        <v>2.4021400000000002</v>
      </c>
      <c r="O244" s="11">
        <f>K244/N244</f>
        <v>56616183.902686767</v>
      </c>
      <c r="P244" s="25">
        <f>IF(O244&lt;M244,K244,M244*N244)</f>
        <v>14172626.000000006</v>
      </c>
      <c r="Q244" s="54">
        <f>P244/1000000000</f>
        <v>1.4172626000000006E-2</v>
      </c>
      <c r="R244" s="55">
        <f>J244-Q244</f>
        <v>0.121827374</v>
      </c>
      <c r="S244" s="54">
        <f>R244</f>
        <v>0.121827374</v>
      </c>
      <c r="T244" s="33">
        <f>S244*1000000000</f>
        <v>121827374</v>
      </c>
      <c r="U244" s="24">
        <v>3.6999999999999993</v>
      </c>
      <c r="V244" s="33">
        <f>U244*1000000</f>
        <v>3699999.9999999991</v>
      </c>
      <c r="W244" s="11">
        <f>W250*$B$13</f>
        <v>72.0642</v>
      </c>
      <c r="X244" s="11">
        <f>T244/W244</f>
        <v>1690539.4634228924</v>
      </c>
      <c r="Y244" s="25">
        <f>IF(X244&lt;V244,T244,V244*W244)</f>
        <v>121827374</v>
      </c>
      <c r="Z244" s="54">
        <f>Y244/1000000000</f>
        <v>0.121827374</v>
      </c>
      <c r="AA244" s="54">
        <f>S244-Z244</f>
        <v>0</v>
      </c>
      <c r="AB244" s="60">
        <f>AA244</f>
        <v>0</v>
      </c>
      <c r="AC244" s="33">
        <f>AB244*1000000000</f>
        <v>0</v>
      </c>
      <c r="AD244" s="24">
        <v>1</v>
      </c>
      <c r="AE244" s="33">
        <f>AD244*1000000</f>
        <v>1000000</v>
      </c>
      <c r="AF244" s="11">
        <f>AF250*$B$13</f>
        <v>144.1284</v>
      </c>
      <c r="AG244" s="11">
        <f>AC244/AF244</f>
        <v>0</v>
      </c>
      <c r="AH244" s="25">
        <f>IF(AG244&lt;AE244,AC244,AE244*AF244)</f>
        <v>0</v>
      </c>
      <c r="AI244" s="54">
        <f>AH244/1000000000</f>
        <v>0</v>
      </c>
      <c r="AJ244" s="54">
        <f>AB244-AI244</f>
        <v>0</v>
      </c>
      <c r="AK244" s="21"/>
      <c r="AL244" s="11"/>
      <c r="AM244" s="22"/>
    </row>
    <row r="245" spans="1:39" x14ac:dyDescent="0.2">
      <c r="B245" s="8" t="s">
        <v>11</v>
      </c>
      <c r="C245" s="8" t="s">
        <v>12</v>
      </c>
      <c r="D245" s="23">
        <v>1.6</v>
      </c>
      <c r="E245" s="10">
        <v>1</v>
      </c>
      <c r="F245" s="4">
        <f>D245*E245</f>
        <v>1.6</v>
      </c>
      <c r="G245" s="26">
        <v>0.69260014064697606</v>
      </c>
      <c r="H245" s="10">
        <v>0.6</v>
      </c>
      <c r="I245" s="5">
        <f>G245*H245</f>
        <v>0.41556008438818565</v>
      </c>
      <c r="J245" s="59">
        <f>F245+I245</f>
        <v>2.0155600843881856</v>
      </c>
      <c r="K245" s="33">
        <f t="shared" ref="K245:K247" si="187">J245*1000000000</f>
        <v>2015560084.3881855</v>
      </c>
      <c r="L245" s="11"/>
      <c r="M245" s="12">
        <f>IF((M244-O244)&gt;0,M244-O244,0)</f>
        <v>0</v>
      </c>
      <c r="N245" s="11">
        <f>N251*$B$13</f>
        <v>2.4021400000000002</v>
      </c>
      <c r="O245" s="11">
        <f>K245/N245</f>
        <v>839068532.38703215</v>
      </c>
      <c r="P245" s="25">
        <f>IF(O245&lt;M245,K245,M245*N245)</f>
        <v>0</v>
      </c>
      <c r="Q245" s="54">
        <f t="shared" ref="Q245:Q247" si="188">P245/1000000000</f>
        <v>0</v>
      </c>
      <c r="R245" s="55">
        <f>J245-Q245</f>
        <v>2.0155600843881856</v>
      </c>
      <c r="S245" s="54">
        <f>0.5*R245</f>
        <v>1.0077800421940928</v>
      </c>
      <c r="T245" s="33">
        <f t="shared" ref="T245:T247" si="189">S245*1000000000</f>
        <v>1007780042.1940928</v>
      </c>
      <c r="U245" s="11"/>
      <c r="V245" s="12">
        <f>IF((V244-X244)&gt;0,V244-X244,0)</f>
        <v>2009460.5365771067</v>
      </c>
      <c r="W245" s="11">
        <f>W251*$B$13</f>
        <v>72.0642</v>
      </c>
      <c r="X245" s="11">
        <f>T245/W245</f>
        <v>13984475.539783871</v>
      </c>
      <c r="Y245" s="25">
        <f>IF(X245&lt;V245,T245,V245*W245)</f>
        <v>144810165.99999994</v>
      </c>
      <c r="Z245" s="54">
        <f t="shared" ref="Z245:Z247" si="190">Y245/1000000000</f>
        <v>0.14481016599999993</v>
      </c>
      <c r="AA245" s="54">
        <f>S245-Z245</f>
        <v>0.86296987619409282</v>
      </c>
      <c r="AB245" s="60">
        <f>0.5*AA245</f>
        <v>0.43148493809704641</v>
      </c>
      <c r="AC245" s="33">
        <f t="shared" ref="AC245:AC247" si="191">AB245*1000000000</f>
        <v>431484938.09704643</v>
      </c>
      <c r="AD245" s="11"/>
      <c r="AE245" s="12">
        <f>IF((AE244-AG244)&gt;0,AE244-AG244,0)</f>
        <v>1000000</v>
      </c>
      <c r="AF245" s="11">
        <f>AF251*$B$13</f>
        <v>144.1284</v>
      </c>
      <c r="AG245" s="11">
        <f>AC245/AF245</f>
        <v>2993753.7508016909</v>
      </c>
      <c r="AH245" s="25">
        <f>IF(AG245&lt;AE245,AC245,AE245*AF245)</f>
        <v>144128400</v>
      </c>
      <c r="AI245" s="54">
        <f t="shared" ref="AI245" si="192">AH245/1000000000</f>
        <v>0.14412839999999999</v>
      </c>
      <c r="AJ245" s="54">
        <f>AB245-AI245</f>
        <v>0.28735653809704642</v>
      </c>
      <c r="AK245" s="21"/>
      <c r="AL245" s="11"/>
      <c r="AM245" s="22"/>
    </row>
    <row r="246" spans="1:39" x14ac:dyDescent="0.2">
      <c r="B246" s="8" t="s">
        <v>13</v>
      </c>
      <c r="C246" s="8" t="s">
        <v>14</v>
      </c>
      <c r="D246" s="18"/>
      <c r="E246" s="10">
        <v>0</v>
      </c>
      <c r="F246" s="4">
        <f>D245*E246</f>
        <v>0</v>
      </c>
      <c r="G246" s="11"/>
      <c r="H246" s="10">
        <v>0.2</v>
      </c>
      <c r="I246" s="5">
        <f>G245*H246</f>
        <v>0.13852002812939521</v>
      </c>
      <c r="J246" s="59">
        <f>F246+I246</f>
        <v>0.13852002812939521</v>
      </c>
      <c r="K246" s="33">
        <f t="shared" si="187"/>
        <v>138520028.12939522</v>
      </c>
      <c r="L246" s="11"/>
      <c r="M246" s="12">
        <f>IF((M245-O245)&gt;0,M245-O245,0)</f>
        <v>0</v>
      </c>
      <c r="N246" s="11">
        <f>N252*$B$13</f>
        <v>0.24021400000000001</v>
      </c>
      <c r="O246" s="11">
        <f>K246/N246</f>
        <v>576652601.96905768</v>
      </c>
      <c r="P246" s="25">
        <f>IF(O246&lt;M246,K246,M246*N246)</f>
        <v>0</v>
      </c>
      <c r="Q246" s="54">
        <f t="shared" si="188"/>
        <v>0</v>
      </c>
      <c r="R246" s="55">
        <f t="shared" ref="R246:R247" si="193">J246-Q246</f>
        <v>0.13852002812939521</v>
      </c>
      <c r="S246" s="54">
        <f>0.5*R245+0.5*R246</f>
        <v>1.0770400562587903</v>
      </c>
      <c r="T246" s="33">
        <f t="shared" si="189"/>
        <v>1077040056.2587903</v>
      </c>
      <c r="U246" s="11"/>
      <c r="V246" s="12">
        <f>IF((V245-X245)&gt;0,V245-X245,0)</f>
        <v>0</v>
      </c>
      <c r="W246" s="11">
        <f>W252*$B$13</f>
        <v>7.2064199999999996</v>
      </c>
      <c r="X246" s="11">
        <f>T246/W246</f>
        <v>149455632.097323</v>
      </c>
      <c r="Y246" s="25">
        <f>IF(X246&lt;V246,T246,V246*W246)</f>
        <v>0</v>
      </c>
      <c r="Z246" s="54">
        <f t="shared" si="190"/>
        <v>0</v>
      </c>
      <c r="AA246" s="54">
        <f t="shared" ref="AA246" si="194">S246-Z246</f>
        <v>1.0770400562587903</v>
      </c>
      <c r="AB246" s="60">
        <f>0.5*AA245+0.5*AA246</f>
        <v>0.97000496622644161</v>
      </c>
      <c r="AC246" s="33">
        <f t="shared" si="191"/>
        <v>970004966.22644162</v>
      </c>
      <c r="AD246" s="11"/>
      <c r="AE246" s="12">
        <f>IF((AE245-AG245)&gt;0,AE245-AG245,0)</f>
        <v>0</v>
      </c>
      <c r="AF246" s="11">
        <f>AF252*$B$13</f>
        <v>14.412839999999999</v>
      </c>
      <c r="AG246" s="11">
        <f>AC246/AF246</f>
        <v>67301445.532347664</v>
      </c>
      <c r="AH246" s="25">
        <f>IF(AG246&lt;AE246,AC246,AE246*AF246)</f>
        <v>0</v>
      </c>
      <c r="AI246" s="54">
        <f>AH246/1000000000</f>
        <v>0</v>
      </c>
      <c r="AJ246" s="54">
        <f>AB246-AI246</f>
        <v>0.97000496622644161</v>
      </c>
      <c r="AK246" s="21"/>
      <c r="AL246" s="11"/>
      <c r="AM246" s="22"/>
    </row>
    <row r="247" spans="1:39" x14ac:dyDescent="0.2">
      <c r="B247" s="8" t="s">
        <v>15</v>
      </c>
      <c r="C247" s="8" t="s">
        <v>16</v>
      </c>
      <c r="D247" s="18"/>
      <c r="E247" s="10">
        <v>0</v>
      </c>
      <c r="F247" s="4">
        <f>D245*E247</f>
        <v>0</v>
      </c>
      <c r="G247" s="11"/>
      <c r="H247" s="10">
        <v>0.2</v>
      </c>
      <c r="I247" s="5">
        <f>G245*H247</f>
        <v>0.13852002812939521</v>
      </c>
      <c r="J247" s="59">
        <f t="shared" ref="J247" si="195">F247+I247</f>
        <v>0.13852002812939521</v>
      </c>
      <c r="K247" s="33">
        <f t="shared" si="187"/>
        <v>138520028.12939522</v>
      </c>
      <c r="L247" s="11"/>
      <c r="M247" s="12">
        <f>IF((M246-O246)&gt;0,M246-O246,0)</f>
        <v>0</v>
      </c>
      <c r="N247" s="11">
        <f>N253*$B$13</f>
        <v>6.0053500000000003E-2</v>
      </c>
      <c r="O247" s="11">
        <f>K247/N247</f>
        <v>2306610407.8762307</v>
      </c>
      <c r="P247" s="25">
        <f>IF(O247&lt;M247,K247,M247*N247)</f>
        <v>0</v>
      </c>
      <c r="Q247" s="54">
        <f t="shared" si="188"/>
        <v>0</v>
      </c>
      <c r="R247" s="55">
        <f t="shared" si="193"/>
        <v>0.13852002812939521</v>
      </c>
      <c r="S247" s="54">
        <f>0.5*R246+R247</f>
        <v>0.2077800421940928</v>
      </c>
      <c r="T247" s="33">
        <f t="shared" si="189"/>
        <v>207780042.19409281</v>
      </c>
      <c r="U247" s="11"/>
      <c r="V247" s="12">
        <f>IF((V246-X246)&gt;0,V246-X246,0)</f>
        <v>0</v>
      </c>
      <c r="W247" s="11">
        <f>W253*$B$13</f>
        <v>1.8016049999999999</v>
      </c>
      <c r="X247" s="11">
        <f>T247/W247</f>
        <v>115330520.39381152</v>
      </c>
      <c r="Y247" s="25">
        <f>IF(X247&lt;V247,T247,V247*W247)</f>
        <v>0</v>
      </c>
      <c r="Z247" s="54">
        <f t="shared" si="190"/>
        <v>0</v>
      </c>
      <c r="AA247" s="54">
        <f>S247-Z247</f>
        <v>0.2077800421940928</v>
      </c>
      <c r="AB247" s="60">
        <f>0.5*AA246+AA247</f>
        <v>0.74630007032348789</v>
      </c>
      <c r="AC247" s="33">
        <f t="shared" si="191"/>
        <v>746300070.32348788</v>
      </c>
      <c r="AD247" s="11"/>
      <c r="AE247" s="12">
        <f>IF((AE246-AG246)&gt;0,AE246-AG246,0)</f>
        <v>0</v>
      </c>
      <c r="AF247" s="11">
        <f>AF253*$B$13</f>
        <v>3.6032099999999998</v>
      </c>
      <c r="AG247" s="11">
        <f>AC247/AF247</f>
        <v>207120892.29422873</v>
      </c>
      <c r="AH247" s="25">
        <f>IF(AG247&lt;AE247,AC247,AE247*AF247)</f>
        <v>0</v>
      </c>
      <c r="AI247" s="54">
        <f t="shared" ref="AI247" si="196">AH247/1000000000</f>
        <v>0</v>
      </c>
      <c r="AJ247" s="54">
        <f>AB247-AI247</f>
        <v>0.74630007032348789</v>
      </c>
      <c r="AK247" s="21"/>
      <c r="AL247" s="11"/>
      <c r="AM247" s="22"/>
    </row>
    <row r="248" spans="1:39" x14ac:dyDescent="0.2">
      <c r="B248" s="8" t="s">
        <v>6</v>
      </c>
      <c r="D248" s="18"/>
      <c r="E248" s="10"/>
      <c r="F248" s="19"/>
      <c r="G248" s="11"/>
      <c r="H248" s="10"/>
      <c r="I248" s="20"/>
      <c r="J248" s="58">
        <f>SUM(J244:J247)</f>
        <v>2.4286001406469757</v>
      </c>
      <c r="K248" s="25"/>
      <c r="L248" s="11"/>
      <c r="M248" s="25"/>
      <c r="N248" s="11"/>
      <c r="O248" s="11"/>
      <c r="P248" s="11"/>
      <c r="Q248" s="56">
        <f>SUM(Q244:Q247)</f>
        <v>1.4172626000000006E-2</v>
      </c>
      <c r="R248" s="57">
        <f>SUM(R244:R247)</f>
        <v>2.4144275146469756</v>
      </c>
      <c r="S248" s="56">
        <f>SUM(S244:S247)</f>
        <v>2.414427514646976</v>
      </c>
      <c r="T248" s="25">
        <f>SUM(T244:T247)</f>
        <v>2414427514.6469755</v>
      </c>
      <c r="U248" s="11"/>
      <c r="V248" s="25"/>
      <c r="W248" s="11"/>
      <c r="X248" s="11"/>
      <c r="Y248" s="11"/>
      <c r="Z248" s="56">
        <f>SUM(Z244:Z247)</f>
        <v>0.26663753999999995</v>
      </c>
      <c r="AA248" s="56">
        <f>SUM(AA244:AA247)</f>
        <v>2.147789974646976</v>
      </c>
      <c r="AB248" s="61">
        <f>SUM(AB244:AB247)</f>
        <v>2.147789974646976</v>
      </c>
      <c r="AC248" s="25">
        <f>SUM(AC244:AC247)</f>
        <v>2147789974.646976</v>
      </c>
      <c r="AD248" s="11"/>
      <c r="AE248" s="25"/>
      <c r="AF248" s="11"/>
      <c r="AG248" s="11"/>
      <c r="AH248" s="11"/>
      <c r="AI248" s="56">
        <f>SUM(AI244:AI247)</f>
        <v>0.14412839999999999</v>
      </c>
      <c r="AJ248" s="56">
        <f>SUM(AJ244:AJ247)</f>
        <v>2.0036615746469759</v>
      </c>
      <c r="AK248" s="21">
        <f>Q248+Z248+AI248</f>
        <v>0.42493856599999996</v>
      </c>
      <c r="AL248" s="11">
        <f>AJ248</f>
        <v>2.0036615746469759</v>
      </c>
      <c r="AM248" s="34">
        <f>AK248/(AK248+AL248)</f>
        <v>0.17497263501219962</v>
      </c>
    </row>
    <row r="249" spans="1:39" x14ac:dyDescent="0.2">
      <c r="D249" s="18" t="s">
        <v>17</v>
      </c>
      <c r="E249" s="10"/>
      <c r="F249" s="19" t="s">
        <v>17</v>
      </c>
      <c r="G249" s="11" t="s">
        <v>17</v>
      </c>
      <c r="H249" s="10"/>
      <c r="I249" s="20" t="s">
        <v>17</v>
      </c>
      <c r="J249" s="42"/>
      <c r="K249" s="25"/>
      <c r="L249" s="11"/>
      <c r="M249" s="25"/>
      <c r="N249" s="11" t="s">
        <v>33</v>
      </c>
      <c r="O249" s="11"/>
      <c r="P249" s="11"/>
      <c r="Q249" s="25"/>
      <c r="R249" s="46"/>
      <c r="S249" s="25"/>
      <c r="T249" s="25"/>
      <c r="U249" s="11"/>
      <c r="V249" s="25"/>
      <c r="W249" s="11" t="s">
        <v>33</v>
      </c>
      <c r="X249" s="11"/>
      <c r="Y249" s="11"/>
      <c r="Z249" s="25"/>
      <c r="AA249" s="25"/>
      <c r="AB249" s="48"/>
      <c r="AC249" s="25"/>
      <c r="AD249" s="11"/>
      <c r="AE249" s="25"/>
      <c r="AF249" s="11" t="s">
        <v>33</v>
      </c>
      <c r="AG249" s="11"/>
      <c r="AH249" s="11"/>
      <c r="AI249" s="25"/>
      <c r="AJ249" s="46"/>
      <c r="AK249" s="11"/>
      <c r="AL249" s="11"/>
      <c r="AM249" s="22"/>
    </row>
    <row r="250" spans="1:39" x14ac:dyDescent="0.2">
      <c r="B250" s="8" t="s">
        <v>19</v>
      </c>
      <c r="D250" s="18">
        <f>D244*1000000/$B$13</f>
        <v>11323.236780537354</v>
      </c>
      <c r="E250" s="10"/>
      <c r="F250" s="19"/>
      <c r="G250" s="11"/>
      <c r="H250" s="10"/>
      <c r="I250" s="20"/>
      <c r="J250" s="42"/>
      <c r="K250" s="25"/>
      <c r="L250" s="11"/>
      <c r="M250" s="25"/>
      <c r="N250" s="11">
        <f>B$7</f>
        <v>0.2</v>
      </c>
      <c r="O250" s="11"/>
      <c r="P250" s="11"/>
      <c r="Q250" s="25"/>
      <c r="R250" s="46"/>
      <c r="S250" s="25"/>
      <c r="T250" s="25"/>
      <c r="U250" s="11"/>
      <c r="V250" s="25"/>
      <c r="W250" s="11">
        <f>C$7</f>
        <v>6</v>
      </c>
      <c r="X250" s="11"/>
      <c r="Y250" s="11"/>
      <c r="Z250" s="25"/>
      <c r="AA250" s="25"/>
      <c r="AB250" s="48"/>
      <c r="AC250" s="25"/>
      <c r="AD250" s="11"/>
      <c r="AE250" s="25"/>
      <c r="AF250" s="11">
        <f>D$7</f>
        <v>12</v>
      </c>
      <c r="AG250" s="11"/>
      <c r="AH250" s="11"/>
      <c r="AI250" s="25"/>
      <c r="AJ250" s="46"/>
      <c r="AK250" s="11"/>
      <c r="AL250" s="11"/>
      <c r="AM250" s="22"/>
    </row>
    <row r="251" spans="1:39" x14ac:dyDescent="0.2">
      <c r="B251" s="8" t="s">
        <v>11</v>
      </c>
      <c r="C251" s="8" t="s">
        <v>12</v>
      </c>
      <c r="D251" s="18">
        <f>D245*1000000/$B$13</f>
        <v>133214.550359263</v>
      </c>
      <c r="E251" s="10">
        <f>E245</f>
        <v>1</v>
      </c>
      <c r="F251" s="4">
        <f>D251*E251</f>
        <v>133214.550359263</v>
      </c>
      <c r="G251" s="11">
        <f>G245*1000000/$B$13</f>
        <v>57665.260196905765</v>
      </c>
      <c r="H251" s="10">
        <f>H245</f>
        <v>0.6</v>
      </c>
      <c r="I251" s="5">
        <f>G251*H251</f>
        <v>34599.156118143459</v>
      </c>
      <c r="J251" s="42"/>
      <c r="K251" s="25"/>
      <c r="L251" s="11"/>
      <c r="M251" s="25"/>
      <c r="N251" s="11">
        <f>B$8</f>
        <v>0.2</v>
      </c>
      <c r="O251" s="11"/>
      <c r="P251" s="11"/>
      <c r="Q251" s="25"/>
      <c r="R251" s="46"/>
      <c r="S251" s="25"/>
      <c r="T251" s="25"/>
      <c r="U251" s="11"/>
      <c r="V251" s="25"/>
      <c r="W251" s="11">
        <f>C$8</f>
        <v>6</v>
      </c>
      <c r="X251" s="11"/>
      <c r="Y251" s="11"/>
      <c r="Z251" s="25"/>
      <c r="AA251" s="25"/>
      <c r="AB251" s="48"/>
      <c r="AC251" s="25"/>
      <c r="AD251" s="11"/>
      <c r="AE251" s="25"/>
      <c r="AF251" s="11">
        <f>D$8</f>
        <v>12</v>
      </c>
      <c r="AG251" s="11"/>
      <c r="AH251" s="11"/>
      <c r="AI251" s="25"/>
      <c r="AJ251" s="46"/>
      <c r="AK251" s="11"/>
      <c r="AL251" s="11"/>
      <c r="AM251" s="22"/>
    </row>
    <row r="252" spans="1:39" x14ac:dyDescent="0.2">
      <c r="B252" s="8" t="s">
        <v>13</v>
      </c>
      <c r="C252" s="8" t="s">
        <v>14</v>
      </c>
      <c r="D252" s="18"/>
      <c r="E252" s="10">
        <f>E246</f>
        <v>0</v>
      </c>
      <c r="F252" s="4">
        <f>D251*E252</f>
        <v>0</v>
      </c>
      <c r="G252" s="11">
        <f>G246*1000000/$B$13</f>
        <v>0</v>
      </c>
      <c r="H252" s="10">
        <f>H246</f>
        <v>0.2</v>
      </c>
      <c r="I252" s="5">
        <f>G251*H252</f>
        <v>11533.052039381153</v>
      </c>
      <c r="J252" s="42"/>
      <c r="K252" s="25"/>
      <c r="L252" s="11"/>
      <c r="M252" s="25"/>
      <c r="N252" s="11">
        <f>B$9</f>
        <v>0.02</v>
      </c>
      <c r="O252" s="11"/>
      <c r="P252" s="11"/>
      <c r="Q252" s="25"/>
      <c r="R252" s="46"/>
      <c r="S252" s="25"/>
      <c r="T252" s="25"/>
      <c r="U252" s="11"/>
      <c r="V252" s="25"/>
      <c r="W252" s="11">
        <f>C$9</f>
        <v>0.6</v>
      </c>
      <c r="X252" s="11"/>
      <c r="Y252" s="11"/>
      <c r="Z252" s="25"/>
      <c r="AA252" s="25"/>
      <c r="AB252" s="48"/>
      <c r="AC252" s="25"/>
      <c r="AD252" s="11"/>
      <c r="AE252" s="25"/>
      <c r="AF252" s="11">
        <f>D$9</f>
        <v>1.2</v>
      </c>
      <c r="AG252" s="11"/>
      <c r="AH252" s="11"/>
      <c r="AI252" s="25"/>
      <c r="AJ252" s="46"/>
      <c r="AK252" s="11"/>
      <c r="AL252" s="11"/>
      <c r="AM252" s="22"/>
    </row>
    <row r="253" spans="1:39" ht="17" thickBot="1" x14ac:dyDescent="0.25">
      <c r="B253" s="8" t="s">
        <v>15</v>
      </c>
      <c r="C253" s="8" t="s">
        <v>16</v>
      </c>
      <c r="D253" s="27"/>
      <c r="E253" s="28">
        <f>E247</f>
        <v>0</v>
      </c>
      <c r="F253" s="7">
        <f>D251*E253</f>
        <v>0</v>
      </c>
      <c r="G253" s="29">
        <f>G247*1000000/$B$13</f>
        <v>0</v>
      </c>
      <c r="H253" s="28">
        <f t="shared" ref="H253" si="197">H247</f>
        <v>0.2</v>
      </c>
      <c r="I253" s="6">
        <f>G251*H253</f>
        <v>11533.052039381153</v>
      </c>
      <c r="J253" s="43"/>
      <c r="K253" s="44"/>
      <c r="L253" s="29"/>
      <c r="M253" s="44"/>
      <c r="N253" s="29">
        <f>B$10</f>
        <v>5.0000000000000001E-3</v>
      </c>
      <c r="O253" s="29"/>
      <c r="P253" s="29"/>
      <c r="Q253" s="44"/>
      <c r="R253" s="47"/>
      <c r="S253" s="44"/>
      <c r="T253" s="44"/>
      <c r="U253" s="29"/>
      <c r="V253" s="44"/>
      <c r="W253" s="29">
        <f>C$10</f>
        <v>0.15</v>
      </c>
      <c r="X253" s="29"/>
      <c r="Y253" s="29"/>
      <c r="Z253" s="44"/>
      <c r="AA253" s="44"/>
      <c r="AB253" s="49"/>
      <c r="AC253" s="44"/>
      <c r="AD253" s="29"/>
      <c r="AE253" s="44"/>
      <c r="AF253" s="29">
        <f>D$10</f>
        <v>0.3</v>
      </c>
      <c r="AG253" s="29"/>
      <c r="AH253" s="29"/>
      <c r="AI253" s="44"/>
      <c r="AJ253" s="47"/>
      <c r="AK253" s="29"/>
      <c r="AL253" s="29"/>
      <c r="AM253" s="30"/>
    </row>
    <row r="254" spans="1:39" x14ac:dyDescent="0.2">
      <c r="A254" s="1" t="s">
        <v>64</v>
      </c>
      <c r="B254" s="8" t="s">
        <v>30</v>
      </c>
      <c r="C254" s="8" t="s">
        <v>31</v>
      </c>
      <c r="D254" s="13" t="s">
        <v>20</v>
      </c>
      <c r="E254" s="14" t="s">
        <v>4</v>
      </c>
      <c r="F254" s="15" t="s">
        <v>3</v>
      </c>
      <c r="G254" s="16" t="s">
        <v>3</v>
      </c>
      <c r="H254" s="14" t="s">
        <v>4</v>
      </c>
      <c r="I254" s="15" t="s">
        <v>3</v>
      </c>
      <c r="J254" s="40" t="s">
        <v>20</v>
      </c>
      <c r="K254" s="41" t="s">
        <v>20</v>
      </c>
      <c r="L254" s="16" t="s">
        <v>32</v>
      </c>
      <c r="M254" s="41" t="s">
        <v>35</v>
      </c>
      <c r="N254" s="16" t="s">
        <v>5</v>
      </c>
      <c r="O254" s="16" t="s">
        <v>34</v>
      </c>
      <c r="P254" s="16" t="s">
        <v>21</v>
      </c>
      <c r="Q254" s="41" t="s">
        <v>21</v>
      </c>
      <c r="R254" s="45" t="s">
        <v>22</v>
      </c>
      <c r="S254" s="41" t="s">
        <v>20</v>
      </c>
      <c r="T254" s="41" t="s">
        <v>20</v>
      </c>
      <c r="U254" s="16" t="s">
        <v>32</v>
      </c>
      <c r="V254" s="41" t="s">
        <v>35</v>
      </c>
      <c r="W254" s="16" t="s">
        <v>5</v>
      </c>
      <c r="X254" s="16" t="s">
        <v>34</v>
      </c>
      <c r="Y254" s="16" t="s">
        <v>21</v>
      </c>
      <c r="Z254" s="41" t="s">
        <v>21</v>
      </c>
      <c r="AA254" s="45" t="s">
        <v>22</v>
      </c>
      <c r="AB254" s="41" t="s">
        <v>20</v>
      </c>
      <c r="AC254" s="41" t="s">
        <v>20</v>
      </c>
      <c r="AD254" s="16" t="s">
        <v>32</v>
      </c>
      <c r="AE254" s="41" t="s">
        <v>35</v>
      </c>
      <c r="AF254" s="16" t="s">
        <v>5</v>
      </c>
      <c r="AG254" s="16" t="s">
        <v>34</v>
      </c>
      <c r="AH254" s="16" t="s">
        <v>21</v>
      </c>
      <c r="AI254" s="41" t="s">
        <v>21</v>
      </c>
      <c r="AJ254" s="45" t="s">
        <v>22</v>
      </c>
      <c r="AK254" s="16" t="s">
        <v>23</v>
      </c>
      <c r="AL254" s="16" t="s">
        <v>24</v>
      </c>
      <c r="AM254" s="17" t="s">
        <v>36</v>
      </c>
    </row>
    <row r="255" spans="1:39" x14ac:dyDescent="0.2">
      <c r="D255" s="18"/>
      <c r="E255" s="10"/>
      <c r="F255" s="19"/>
      <c r="G255" s="11"/>
      <c r="H255" s="10"/>
      <c r="I255" s="20"/>
      <c r="J255" s="42" t="s">
        <v>6</v>
      </c>
      <c r="K255" s="25" t="s">
        <v>6</v>
      </c>
      <c r="L255" s="11"/>
      <c r="M255" s="25"/>
      <c r="N255" s="11"/>
      <c r="O255" s="11"/>
      <c r="P255" s="11"/>
      <c r="Q255" s="25"/>
      <c r="R255" s="46"/>
      <c r="S255" s="25" t="s">
        <v>6</v>
      </c>
      <c r="T255" s="25" t="s">
        <v>6</v>
      </c>
      <c r="U255" s="11"/>
      <c r="V255" s="25"/>
      <c r="W255" s="11"/>
      <c r="X255" s="11"/>
      <c r="Y255" s="11"/>
      <c r="Z255" s="25"/>
      <c r="AA255" s="25"/>
      <c r="AB255" s="48" t="s">
        <v>6</v>
      </c>
      <c r="AC255" s="25" t="s">
        <v>6</v>
      </c>
      <c r="AD255" s="11"/>
      <c r="AE255" s="25"/>
      <c r="AF255" s="11"/>
      <c r="AG255" s="11"/>
      <c r="AH255" s="11"/>
      <c r="AI255" s="25"/>
      <c r="AJ255" s="46"/>
      <c r="AK255" s="11"/>
      <c r="AL255" s="11"/>
      <c r="AM255" s="22"/>
    </row>
    <row r="256" spans="1:39" x14ac:dyDescent="0.2">
      <c r="D256" s="18" t="s">
        <v>27</v>
      </c>
      <c r="E256" s="10"/>
      <c r="F256" s="19" t="s">
        <v>27</v>
      </c>
      <c r="G256" s="11" t="s">
        <v>27</v>
      </c>
      <c r="H256" s="10"/>
      <c r="I256" s="20" t="s">
        <v>27</v>
      </c>
      <c r="J256" s="42" t="s">
        <v>27</v>
      </c>
      <c r="K256" s="25" t="s">
        <v>9</v>
      </c>
      <c r="L256" s="11" t="s">
        <v>27</v>
      </c>
      <c r="M256" s="25" t="s">
        <v>7</v>
      </c>
      <c r="N256" s="11" t="s">
        <v>8</v>
      </c>
      <c r="O256" s="11" t="s">
        <v>7</v>
      </c>
      <c r="P256" s="11" t="s">
        <v>9</v>
      </c>
      <c r="Q256" s="25" t="s">
        <v>27</v>
      </c>
      <c r="R256" s="46" t="s">
        <v>27</v>
      </c>
      <c r="S256" s="25" t="s">
        <v>27</v>
      </c>
      <c r="T256" s="25" t="s">
        <v>9</v>
      </c>
      <c r="U256" s="11" t="s">
        <v>27</v>
      </c>
      <c r="V256" s="25" t="s">
        <v>7</v>
      </c>
      <c r="W256" s="11" t="s">
        <v>8</v>
      </c>
      <c r="X256" s="11" t="s">
        <v>7</v>
      </c>
      <c r="Y256" s="11" t="s">
        <v>9</v>
      </c>
      <c r="Z256" s="25" t="s">
        <v>27</v>
      </c>
      <c r="AA256" s="25" t="s">
        <v>27</v>
      </c>
      <c r="AB256" s="48" t="s">
        <v>27</v>
      </c>
      <c r="AC256" s="25" t="s">
        <v>9</v>
      </c>
      <c r="AD256" s="11" t="s">
        <v>27</v>
      </c>
      <c r="AE256" s="25" t="s">
        <v>7</v>
      </c>
      <c r="AF256" s="11" t="s">
        <v>8</v>
      </c>
      <c r="AG256" s="11" t="s">
        <v>7</v>
      </c>
      <c r="AH256" s="11" t="s">
        <v>9</v>
      </c>
      <c r="AI256" s="25" t="s">
        <v>27</v>
      </c>
      <c r="AJ256" s="46" t="s">
        <v>27</v>
      </c>
      <c r="AK256" s="11"/>
      <c r="AL256" s="11"/>
      <c r="AM256" s="22"/>
    </row>
    <row r="257" spans="1:39" x14ac:dyDescent="0.2">
      <c r="B257" s="8" t="s">
        <v>19</v>
      </c>
      <c r="D257" s="23">
        <v>0.01</v>
      </c>
      <c r="E257" s="10"/>
      <c r="F257" s="19"/>
      <c r="G257" s="11"/>
      <c r="H257" s="10"/>
      <c r="I257" s="20"/>
      <c r="J257" s="59">
        <f>D257</f>
        <v>0.01</v>
      </c>
      <c r="K257" s="33">
        <f>J257*1000000000</f>
        <v>10000000</v>
      </c>
      <c r="L257" s="24">
        <v>7.0999999999999979</v>
      </c>
      <c r="M257" s="33">
        <f>L257*1000000</f>
        <v>7099999.9999999981</v>
      </c>
      <c r="N257" s="11">
        <f>N263*$B$13</f>
        <v>2.4021400000000002</v>
      </c>
      <c r="O257" s="11">
        <f>K257/N257</f>
        <v>4162954.6987269684</v>
      </c>
      <c r="P257" s="25">
        <f>IF(O257&lt;M257,K257,M257*N257)</f>
        <v>10000000</v>
      </c>
      <c r="Q257" s="54">
        <f>P257/1000000000</f>
        <v>0.01</v>
      </c>
      <c r="R257" s="55">
        <f>J257-Q257</f>
        <v>0</v>
      </c>
      <c r="S257" s="54">
        <f>R257</f>
        <v>0</v>
      </c>
      <c r="T257" s="33">
        <f>S257*1000000000</f>
        <v>0</v>
      </c>
      <c r="U257" s="24">
        <v>4.1999999999999993</v>
      </c>
      <c r="V257" s="33">
        <f>U257*1000000</f>
        <v>4199999.9999999991</v>
      </c>
      <c r="W257" s="11">
        <f>W263*$B$13</f>
        <v>72.0642</v>
      </c>
      <c r="X257" s="11">
        <f>T257/W257</f>
        <v>0</v>
      </c>
      <c r="Y257" s="25">
        <f>IF(X257&lt;V257,T257,V257*W257)</f>
        <v>0</v>
      </c>
      <c r="Z257" s="54">
        <f>Y257/1000000000</f>
        <v>0</v>
      </c>
      <c r="AA257" s="54">
        <f>S257-Z257</f>
        <v>0</v>
      </c>
      <c r="AB257" s="60">
        <f>AA257</f>
        <v>0</v>
      </c>
      <c r="AC257" s="33">
        <f>AB257*1000000000</f>
        <v>0</v>
      </c>
      <c r="AD257" s="24">
        <v>0.40000000000000213</v>
      </c>
      <c r="AE257" s="33">
        <f>AD257*1000000</f>
        <v>400000.00000000215</v>
      </c>
      <c r="AF257" s="11">
        <f>AF263*$B$13</f>
        <v>144.1284</v>
      </c>
      <c r="AG257" s="11">
        <f>AC257/AF257</f>
        <v>0</v>
      </c>
      <c r="AH257" s="25">
        <f>IF(AG257&lt;AE257,AC257,AE257*AF257)</f>
        <v>0</v>
      </c>
      <c r="AI257" s="54">
        <f>AH257/1000000000</f>
        <v>0</v>
      </c>
      <c r="AJ257" s="54">
        <f>AB257-AI257</f>
        <v>0</v>
      </c>
      <c r="AK257" s="21"/>
      <c r="AL257" s="11"/>
      <c r="AM257" s="22"/>
    </row>
    <row r="258" spans="1:39" x14ac:dyDescent="0.2">
      <c r="B258" s="8" t="s">
        <v>11</v>
      </c>
      <c r="C258" s="8" t="s">
        <v>12</v>
      </c>
      <c r="D258" s="23">
        <v>1.29</v>
      </c>
      <c r="E258" s="10">
        <v>1</v>
      </c>
      <c r="F258" s="4">
        <f>D258*E258</f>
        <v>1.29</v>
      </c>
      <c r="G258" s="26">
        <v>0.35021259111994701</v>
      </c>
      <c r="H258" s="10">
        <v>0.6</v>
      </c>
      <c r="I258" s="5">
        <f>G258*H258</f>
        <v>0.2101275546719682</v>
      </c>
      <c r="J258" s="59">
        <f>F258+I258</f>
        <v>1.5001275546719683</v>
      </c>
      <c r="K258" s="33">
        <f t="shared" ref="K258:K260" si="198">J258*1000000000</f>
        <v>1500127554.6719685</v>
      </c>
      <c r="L258" s="11"/>
      <c r="M258" s="12">
        <f>IF((M257-O257)&gt;0,M257-O257,0)</f>
        <v>2937045.3012730298</v>
      </c>
      <c r="N258" s="11">
        <f>N264*$B$13</f>
        <v>2.4021400000000002</v>
      </c>
      <c r="O258" s="11">
        <f>K258/N258</f>
        <v>624496305.2411468</v>
      </c>
      <c r="P258" s="25">
        <f>IF(O258&lt;M258,K258,M258*N258)</f>
        <v>7055193.9999999963</v>
      </c>
      <c r="Q258" s="54">
        <f t="shared" ref="Q258:Q260" si="199">P258/1000000000</f>
        <v>7.0551939999999964E-3</v>
      </c>
      <c r="R258" s="55">
        <f>J258-Q258</f>
        <v>1.4930723606719682</v>
      </c>
      <c r="S258" s="54">
        <f>0.5*R258</f>
        <v>0.74653618033598412</v>
      </c>
      <c r="T258" s="33">
        <f t="shared" ref="T258:T260" si="200">S258*1000000000</f>
        <v>746536180.33598411</v>
      </c>
      <c r="U258" s="11"/>
      <c r="V258" s="12">
        <f>IF((V257-X257)&gt;0,V257-X257,0)</f>
        <v>4199999.9999999991</v>
      </c>
      <c r="W258" s="11">
        <f>W264*$B$13</f>
        <v>72.0642</v>
      </c>
      <c r="X258" s="11">
        <f>T258/W258</f>
        <v>10359320.998997895</v>
      </c>
      <c r="Y258" s="25">
        <f>IF(X258&lt;V258,T258,V258*W258)</f>
        <v>302669639.99999994</v>
      </c>
      <c r="Z258" s="54">
        <f t="shared" ref="Z258:Z260" si="201">Y258/1000000000</f>
        <v>0.30266963999999996</v>
      </c>
      <c r="AA258" s="54">
        <f>S258-Z258</f>
        <v>0.44386654033598416</v>
      </c>
      <c r="AB258" s="60">
        <f>0.5*AA258</f>
        <v>0.22193327016799208</v>
      </c>
      <c r="AC258" s="33">
        <f t="shared" ref="AC258:AC260" si="202">AB258*1000000000</f>
        <v>221933270.16799209</v>
      </c>
      <c r="AD258" s="11"/>
      <c r="AE258" s="12">
        <f>IF((AE257-AG257)&gt;0,AE257-AG257,0)</f>
        <v>400000.00000000215</v>
      </c>
      <c r="AF258" s="11">
        <f>AF264*$B$13</f>
        <v>144.1284</v>
      </c>
      <c r="AG258" s="11">
        <f>AC258/AF258</f>
        <v>1539830.249749474</v>
      </c>
      <c r="AH258" s="25">
        <f>IF(AG258&lt;AE258,AC258,AE258*AF258)</f>
        <v>57651360.000000313</v>
      </c>
      <c r="AI258" s="54">
        <f t="shared" ref="AI258" si="203">AH258/1000000000</f>
        <v>5.7651360000000311E-2</v>
      </c>
      <c r="AJ258" s="54">
        <f>AB258-AI258</f>
        <v>0.16428191016799176</v>
      </c>
      <c r="AK258" s="21"/>
      <c r="AL258" s="11"/>
      <c r="AM258" s="22"/>
    </row>
    <row r="259" spans="1:39" x14ac:dyDescent="0.2">
      <c r="B259" s="8" t="s">
        <v>13</v>
      </c>
      <c r="C259" s="8" t="s">
        <v>14</v>
      </c>
      <c r="D259" s="18"/>
      <c r="E259" s="10">
        <v>0</v>
      </c>
      <c r="F259" s="4">
        <f>D258*E259</f>
        <v>0</v>
      </c>
      <c r="G259" s="11"/>
      <c r="H259" s="10">
        <v>0.2</v>
      </c>
      <c r="I259" s="5">
        <f>G258*H259</f>
        <v>7.0042518223989408E-2</v>
      </c>
      <c r="J259" s="59">
        <f>F259+I259</f>
        <v>7.0042518223989408E-2</v>
      </c>
      <c r="K259" s="33">
        <f t="shared" si="198"/>
        <v>70042518.223989412</v>
      </c>
      <c r="L259" s="11"/>
      <c r="M259" s="12">
        <f>IF((M258-O258)&gt;0,M258-O258,0)</f>
        <v>0</v>
      </c>
      <c r="N259" s="11">
        <f>N265*$B$13</f>
        <v>0.24021400000000001</v>
      </c>
      <c r="O259" s="11">
        <f>K259/N259</f>
        <v>291583830.35122603</v>
      </c>
      <c r="P259" s="25">
        <f>IF(O259&lt;M259,K259,M259*N259)</f>
        <v>0</v>
      </c>
      <c r="Q259" s="54">
        <f t="shared" si="199"/>
        <v>0</v>
      </c>
      <c r="R259" s="55">
        <f t="shared" ref="R259:R260" si="204">J259-Q259</f>
        <v>7.0042518223989408E-2</v>
      </c>
      <c r="S259" s="54">
        <f>0.5*R258+0.5*R259</f>
        <v>0.78155743944797884</v>
      </c>
      <c r="T259" s="33">
        <f t="shared" si="200"/>
        <v>781557439.44797885</v>
      </c>
      <c r="U259" s="11"/>
      <c r="V259" s="12">
        <f>IF((V258-X258)&gt;0,V258-X258,0)</f>
        <v>0</v>
      </c>
      <c r="W259" s="11">
        <f>W265*$B$13</f>
        <v>7.2064199999999996</v>
      </c>
      <c r="X259" s="11">
        <f>T259/W259</f>
        <v>108452940.49583273</v>
      </c>
      <c r="Y259" s="25">
        <f>IF(X259&lt;V259,T259,V259*W259)</f>
        <v>0</v>
      </c>
      <c r="Z259" s="54">
        <f t="shared" si="201"/>
        <v>0</v>
      </c>
      <c r="AA259" s="54">
        <f t="shared" ref="AA259" si="205">S259-Z259</f>
        <v>0.78155743944797884</v>
      </c>
      <c r="AB259" s="60">
        <f>0.5*AA258+0.5*AA259</f>
        <v>0.6127119898919815</v>
      </c>
      <c r="AC259" s="33">
        <f t="shared" si="202"/>
        <v>612711989.89198148</v>
      </c>
      <c r="AD259" s="11"/>
      <c r="AE259" s="12">
        <f>IF((AE258-AG258)&gt;0,AE258-AG258,0)</f>
        <v>0</v>
      </c>
      <c r="AF259" s="11">
        <f>AF265*$B$13</f>
        <v>14.412839999999999</v>
      </c>
      <c r="AG259" s="11">
        <f>AC259/AF259</f>
        <v>42511537.62145292</v>
      </c>
      <c r="AH259" s="25">
        <f>IF(AG259&lt;AE259,AC259,AE259*AF259)</f>
        <v>0</v>
      </c>
      <c r="AI259" s="54">
        <f>AH259/1000000000</f>
        <v>0</v>
      </c>
      <c r="AJ259" s="54">
        <f>AB259-AI259</f>
        <v>0.6127119898919815</v>
      </c>
      <c r="AK259" s="21"/>
      <c r="AL259" s="11"/>
      <c r="AM259" s="22"/>
    </row>
    <row r="260" spans="1:39" x14ac:dyDescent="0.2">
      <c r="B260" s="8" t="s">
        <v>15</v>
      </c>
      <c r="C260" s="8" t="s">
        <v>16</v>
      </c>
      <c r="D260" s="18"/>
      <c r="E260" s="10">
        <v>0</v>
      </c>
      <c r="F260" s="4">
        <f>D258*E260</f>
        <v>0</v>
      </c>
      <c r="G260" s="11"/>
      <c r="H260" s="10">
        <v>0.2</v>
      </c>
      <c r="I260" s="5">
        <f>G258*H260</f>
        <v>7.0042518223989408E-2</v>
      </c>
      <c r="J260" s="59">
        <f t="shared" ref="J260" si="206">F260+I260</f>
        <v>7.0042518223989408E-2</v>
      </c>
      <c r="K260" s="33">
        <f t="shared" si="198"/>
        <v>70042518.223989412</v>
      </c>
      <c r="L260" s="11"/>
      <c r="M260" s="12">
        <f>IF((M259-O259)&gt;0,M259-O259,0)</f>
        <v>0</v>
      </c>
      <c r="N260" s="11">
        <f>N266*$B$13</f>
        <v>6.0053500000000003E-2</v>
      </c>
      <c r="O260" s="11">
        <f>K260/N260</f>
        <v>1166335321.4049041</v>
      </c>
      <c r="P260" s="25">
        <f>IF(O260&lt;M260,K260,M260*N260)</f>
        <v>0</v>
      </c>
      <c r="Q260" s="54">
        <f t="shared" si="199"/>
        <v>0</v>
      </c>
      <c r="R260" s="55">
        <f t="shared" si="204"/>
        <v>7.0042518223989408E-2</v>
      </c>
      <c r="S260" s="54">
        <f>0.5*R259+R260</f>
        <v>0.10506377733598411</v>
      </c>
      <c r="T260" s="33">
        <f t="shared" si="200"/>
        <v>105063777.33598411</v>
      </c>
      <c r="U260" s="11"/>
      <c r="V260" s="12">
        <f>IF((V259-X259)&gt;0,V259-X259,0)</f>
        <v>0</v>
      </c>
      <c r="W260" s="11">
        <f>W266*$B$13</f>
        <v>1.8016049999999999</v>
      </c>
      <c r="X260" s="11">
        <f>T260/W260</f>
        <v>58316766.070245206</v>
      </c>
      <c r="Y260" s="25">
        <f>IF(X260&lt;V260,T260,V260*W260)</f>
        <v>0</v>
      </c>
      <c r="Z260" s="54">
        <f t="shared" si="201"/>
        <v>0</v>
      </c>
      <c r="AA260" s="54">
        <f>S260-Z260</f>
        <v>0.10506377733598411</v>
      </c>
      <c r="AB260" s="60">
        <f>0.5*AA259+AA260</f>
        <v>0.49584249705997352</v>
      </c>
      <c r="AC260" s="33">
        <f t="shared" si="202"/>
        <v>495842497.05997354</v>
      </c>
      <c r="AD260" s="11"/>
      <c r="AE260" s="12">
        <f>IF((AE259-AG259)&gt;0,AE259-AG259,0)</f>
        <v>0</v>
      </c>
      <c r="AF260" s="11">
        <f>AF266*$B$13</f>
        <v>3.6032099999999998</v>
      </c>
      <c r="AG260" s="11">
        <f>AC260/AF260</f>
        <v>137611323.53095534</v>
      </c>
      <c r="AH260" s="25">
        <f>IF(AG260&lt;AE260,AC260,AE260*AF260)</f>
        <v>0</v>
      </c>
      <c r="AI260" s="54">
        <f t="shared" ref="AI260" si="207">AH260/1000000000</f>
        <v>0</v>
      </c>
      <c r="AJ260" s="54">
        <f>AB260-AI260</f>
        <v>0.49584249705997352</v>
      </c>
      <c r="AK260" s="21"/>
      <c r="AL260" s="11"/>
      <c r="AM260" s="22"/>
    </row>
    <row r="261" spans="1:39" x14ac:dyDescent="0.2">
      <c r="B261" s="8" t="s">
        <v>6</v>
      </c>
      <c r="D261" s="18"/>
      <c r="E261" s="10"/>
      <c r="F261" s="19"/>
      <c r="G261" s="11"/>
      <c r="H261" s="10"/>
      <c r="I261" s="20"/>
      <c r="J261" s="58">
        <f>SUM(J257:J260)</f>
        <v>1.6502125911199472</v>
      </c>
      <c r="K261" s="25"/>
      <c r="L261" s="11"/>
      <c r="M261" s="25"/>
      <c r="N261" s="11"/>
      <c r="O261" s="11"/>
      <c r="P261" s="11"/>
      <c r="Q261" s="56">
        <f>SUM(Q257:Q260)</f>
        <v>1.7055193999999996E-2</v>
      </c>
      <c r="R261" s="57">
        <f>SUM(R257:R260)</f>
        <v>1.6331573971199471</v>
      </c>
      <c r="S261" s="56">
        <f>SUM(S257:S260)</f>
        <v>1.6331573971199471</v>
      </c>
      <c r="T261" s="25">
        <f>SUM(T257:T260)</f>
        <v>1633157397.119947</v>
      </c>
      <c r="U261" s="11"/>
      <c r="V261" s="25"/>
      <c r="W261" s="11"/>
      <c r="X261" s="11"/>
      <c r="Y261" s="11"/>
      <c r="Z261" s="56">
        <f>SUM(Z257:Z260)</f>
        <v>0.30266963999999996</v>
      </c>
      <c r="AA261" s="56">
        <f>SUM(AA257:AA260)</f>
        <v>1.3304877571199472</v>
      </c>
      <c r="AB261" s="61">
        <f>SUM(AB257:AB260)</f>
        <v>1.3304877571199472</v>
      </c>
      <c r="AC261" s="25">
        <f>SUM(AC257:AC260)</f>
        <v>1330487757.1199472</v>
      </c>
      <c r="AD261" s="11"/>
      <c r="AE261" s="25"/>
      <c r="AF261" s="11"/>
      <c r="AG261" s="11"/>
      <c r="AH261" s="11"/>
      <c r="AI261" s="56">
        <f>SUM(AI257:AI260)</f>
        <v>5.7651360000000311E-2</v>
      </c>
      <c r="AJ261" s="56">
        <f>SUM(AJ257:AJ260)</f>
        <v>1.2728363971199468</v>
      </c>
      <c r="AK261" s="21">
        <f>Q261+Z261+AI261</f>
        <v>0.37737619400000028</v>
      </c>
      <c r="AL261" s="11">
        <f>AJ261</f>
        <v>1.2728363971199468</v>
      </c>
      <c r="AM261" s="34">
        <f>AK261/(AK261+AL261)</f>
        <v>0.22868338057212798</v>
      </c>
    </row>
    <row r="262" spans="1:39" x14ac:dyDescent="0.2">
      <c r="D262" s="18" t="s">
        <v>17</v>
      </c>
      <c r="E262" s="10"/>
      <c r="F262" s="19" t="s">
        <v>17</v>
      </c>
      <c r="G262" s="11" t="s">
        <v>17</v>
      </c>
      <c r="H262" s="10"/>
      <c r="I262" s="20" t="s">
        <v>17</v>
      </c>
      <c r="J262" s="42"/>
      <c r="K262" s="25"/>
      <c r="L262" s="11"/>
      <c r="M262" s="25"/>
      <c r="N262" s="11" t="s">
        <v>33</v>
      </c>
      <c r="O262" s="11"/>
      <c r="P262" s="11"/>
      <c r="Q262" s="25"/>
      <c r="R262" s="46"/>
      <c r="S262" s="25"/>
      <c r="T262" s="25"/>
      <c r="U262" s="11"/>
      <c r="V262" s="25"/>
      <c r="W262" s="11" t="s">
        <v>33</v>
      </c>
      <c r="X262" s="11"/>
      <c r="Y262" s="11"/>
      <c r="Z262" s="25"/>
      <c r="AA262" s="25"/>
      <c r="AB262" s="48"/>
      <c r="AC262" s="25"/>
      <c r="AD262" s="11"/>
      <c r="AE262" s="25"/>
      <c r="AF262" s="11" t="s">
        <v>33</v>
      </c>
      <c r="AG262" s="11"/>
      <c r="AH262" s="11"/>
      <c r="AI262" s="25"/>
      <c r="AJ262" s="46"/>
      <c r="AK262" s="11"/>
      <c r="AL262" s="11"/>
      <c r="AM262" s="22"/>
    </row>
    <row r="263" spans="1:39" x14ac:dyDescent="0.2">
      <c r="B263" s="8" t="s">
        <v>19</v>
      </c>
      <c r="D263" s="18">
        <f>D257*1000000/$B$13</f>
        <v>832.59093974539371</v>
      </c>
      <c r="E263" s="10"/>
      <c r="F263" s="19"/>
      <c r="G263" s="11"/>
      <c r="H263" s="10"/>
      <c r="I263" s="20"/>
      <c r="J263" s="42"/>
      <c r="K263" s="25"/>
      <c r="L263" s="11"/>
      <c r="M263" s="25"/>
      <c r="N263" s="11">
        <f>B$7</f>
        <v>0.2</v>
      </c>
      <c r="O263" s="11"/>
      <c r="P263" s="11"/>
      <c r="Q263" s="25"/>
      <c r="R263" s="46"/>
      <c r="S263" s="25"/>
      <c r="T263" s="25"/>
      <c r="U263" s="11"/>
      <c r="V263" s="25"/>
      <c r="W263" s="11">
        <f>C$7</f>
        <v>6</v>
      </c>
      <c r="X263" s="11"/>
      <c r="Y263" s="11"/>
      <c r="Z263" s="25"/>
      <c r="AA263" s="25"/>
      <c r="AB263" s="48"/>
      <c r="AC263" s="25"/>
      <c r="AD263" s="11"/>
      <c r="AE263" s="25"/>
      <c r="AF263" s="11">
        <f>D$7</f>
        <v>12</v>
      </c>
      <c r="AG263" s="11"/>
      <c r="AH263" s="11"/>
      <c r="AI263" s="25"/>
      <c r="AJ263" s="46"/>
      <c r="AK263" s="11"/>
      <c r="AL263" s="11"/>
      <c r="AM263" s="22"/>
    </row>
    <row r="264" spans="1:39" x14ac:dyDescent="0.2">
      <c r="B264" s="8" t="s">
        <v>11</v>
      </c>
      <c r="C264" s="8" t="s">
        <v>12</v>
      </c>
      <c r="D264" s="18">
        <f>D258*1000000/$B$13</f>
        <v>107404.23122715579</v>
      </c>
      <c r="E264" s="10">
        <f>E258</f>
        <v>1</v>
      </c>
      <c r="F264" s="4">
        <f>D264*E264</f>
        <v>107404.23122715579</v>
      </c>
      <c r="G264" s="11">
        <f>G258*1000000/$B$13</f>
        <v>29158.383035122602</v>
      </c>
      <c r="H264" s="10">
        <f>H258</f>
        <v>0.6</v>
      </c>
      <c r="I264" s="5">
        <f>G264*H264</f>
        <v>17495.02982107356</v>
      </c>
      <c r="J264" s="42"/>
      <c r="K264" s="25"/>
      <c r="L264" s="11"/>
      <c r="M264" s="25"/>
      <c r="N264" s="11">
        <f>B$8</f>
        <v>0.2</v>
      </c>
      <c r="O264" s="11"/>
      <c r="P264" s="11"/>
      <c r="Q264" s="25"/>
      <c r="R264" s="46"/>
      <c r="S264" s="25"/>
      <c r="T264" s="25"/>
      <c r="U264" s="11"/>
      <c r="V264" s="25"/>
      <c r="W264" s="11">
        <f>C$8</f>
        <v>6</v>
      </c>
      <c r="X264" s="11"/>
      <c r="Y264" s="11"/>
      <c r="Z264" s="25"/>
      <c r="AA264" s="25"/>
      <c r="AB264" s="48"/>
      <c r="AC264" s="25"/>
      <c r="AD264" s="11"/>
      <c r="AE264" s="25"/>
      <c r="AF264" s="11">
        <f>D$8</f>
        <v>12</v>
      </c>
      <c r="AG264" s="11"/>
      <c r="AH264" s="11"/>
      <c r="AI264" s="25"/>
      <c r="AJ264" s="46"/>
      <c r="AK264" s="11"/>
      <c r="AL264" s="11"/>
      <c r="AM264" s="22"/>
    </row>
    <row r="265" spans="1:39" x14ac:dyDescent="0.2">
      <c r="B265" s="8" t="s">
        <v>13</v>
      </c>
      <c r="C265" s="8" t="s">
        <v>14</v>
      </c>
      <c r="D265" s="18"/>
      <c r="E265" s="10">
        <f>E259</f>
        <v>0</v>
      </c>
      <c r="F265" s="4">
        <f>D264*E265</f>
        <v>0</v>
      </c>
      <c r="G265" s="11">
        <f>G259*1000000/$B$13</f>
        <v>0</v>
      </c>
      <c r="H265" s="10">
        <f>H259</f>
        <v>0.2</v>
      </c>
      <c r="I265" s="5">
        <f>G264*H265</f>
        <v>5831.6766070245212</v>
      </c>
      <c r="J265" s="42"/>
      <c r="K265" s="25"/>
      <c r="L265" s="11"/>
      <c r="M265" s="25"/>
      <c r="N265" s="11">
        <f>B$9</f>
        <v>0.02</v>
      </c>
      <c r="O265" s="11"/>
      <c r="P265" s="11"/>
      <c r="Q265" s="25"/>
      <c r="R265" s="46"/>
      <c r="S265" s="25"/>
      <c r="T265" s="25"/>
      <c r="U265" s="11"/>
      <c r="V265" s="25"/>
      <c r="W265" s="11">
        <f>C$9</f>
        <v>0.6</v>
      </c>
      <c r="X265" s="11"/>
      <c r="Y265" s="11"/>
      <c r="Z265" s="25"/>
      <c r="AA265" s="25"/>
      <c r="AB265" s="48"/>
      <c r="AC265" s="25"/>
      <c r="AD265" s="11"/>
      <c r="AE265" s="25"/>
      <c r="AF265" s="11">
        <f>D$9</f>
        <v>1.2</v>
      </c>
      <c r="AG265" s="11"/>
      <c r="AH265" s="11"/>
      <c r="AI265" s="25"/>
      <c r="AJ265" s="46"/>
      <c r="AK265" s="11"/>
      <c r="AL265" s="11"/>
      <c r="AM265" s="22"/>
    </row>
    <row r="266" spans="1:39" ht="17" thickBot="1" x14ac:dyDescent="0.25">
      <c r="B266" s="8" t="s">
        <v>15</v>
      </c>
      <c r="C266" s="8" t="s">
        <v>16</v>
      </c>
      <c r="D266" s="27"/>
      <c r="E266" s="28">
        <f>E260</f>
        <v>0</v>
      </c>
      <c r="F266" s="7">
        <f>D264*E266</f>
        <v>0</v>
      </c>
      <c r="G266" s="29">
        <f>G260*1000000/$B$13</f>
        <v>0</v>
      </c>
      <c r="H266" s="28">
        <f t="shared" ref="H266" si="208">H260</f>
        <v>0.2</v>
      </c>
      <c r="I266" s="6">
        <f>G264*H266</f>
        <v>5831.6766070245212</v>
      </c>
      <c r="J266" s="43"/>
      <c r="K266" s="44"/>
      <c r="L266" s="29"/>
      <c r="M266" s="44"/>
      <c r="N266" s="29">
        <f>B$10</f>
        <v>5.0000000000000001E-3</v>
      </c>
      <c r="O266" s="29"/>
      <c r="P266" s="29"/>
      <c r="Q266" s="44"/>
      <c r="R266" s="47"/>
      <c r="S266" s="44"/>
      <c r="T266" s="44"/>
      <c r="U266" s="29"/>
      <c r="V266" s="44"/>
      <c r="W266" s="29">
        <f>C$10</f>
        <v>0.15</v>
      </c>
      <c r="X266" s="29"/>
      <c r="Y266" s="29"/>
      <c r="Z266" s="44"/>
      <c r="AA266" s="44"/>
      <c r="AB266" s="49"/>
      <c r="AC266" s="44"/>
      <c r="AD266" s="29"/>
      <c r="AE266" s="44"/>
      <c r="AF266" s="29">
        <f>D$10</f>
        <v>0.3</v>
      </c>
      <c r="AG266" s="29"/>
      <c r="AH266" s="29"/>
      <c r="AI266" s="44"/>
      <c r="AJ266" s="47"/>
      <c r="AK266" s="29"/>
      <c r="AL266" s="29"/>
      <c r="AM266" s="30"/>
    </row>
    <row r="267" spans="1:39" x14ac:dyDescent="0.2">
      <c r="A267" s="1" t="s">
        <v>65</v>
      </c>
      <c r="B267" s="8" t="s">
        <v>30</v>
      </c>
      <c r="C267" s="8" t="s">
        <v>31</v>
      </c>
      <c r="D267" s="13" t="s">
        <v>20</v>
      </c>
      <c r="E267" s="14" t="s">
        <v>4</v>
      </c>
      <c r="F267" s="15" t="s">
        <v>3</v>
      </c>
      <c r="G267" s="16" t="s">
        <v>3</v>
      </c>
      <c r="H267" s="14" t="s">
        <v>4</v>
      </c>
      <c r="I267" s="15" t="s">
        <v>3</v>
      </c>
      <c r="J267" s="40" t="s">
        <v>20</v>
      </c>
      <c r="K267" s="41" t="s">
        <v>20</v>
      </c>
      <c r="L267" s="16" t="s">
        <v>32</v>
      </c>
      <c r="M267" s="41" t="s">
        <v>35</v>
      </c>
      <c r="N267" s="16" t="s">
        <v>5</v>
      </c>
      <c r="O267" s="16" t="s">
        <v>34</v>
      </c>
      <c r="P267" s="16" t="s">
        <v>21</v>
      </c>
      <c r="Q267" s="41" t="s">
        <v>21</v>
      </c>
      <c r="R267" s="45" t="s">
        <v>22</v>
      </c>
      <c r="S267" s="41" t="s">
        <v>20</v>
      </c>
      <c r="T267" s="41" t="s">
        <v>20</v>
      </c>
      <c r="U267" s="16" t="s">
        <v>32</v>
      </c>
      <c r="V267" s="41" t="s">
        <v>35</v>
      </c>
      <c r="W267" s="16" t="s">
        <v>5</v>
      </c>
      <c r="X267" s="16" t="s">
        <v>34</v>
      </c>
      <c r="Y267" s="16" t="s">
        <v>21</v>
      </c>
      <c r="Z267" s="41" t="s">
        <v>21</v>
      </c>
      <c r="AA267" s="45" t="s">
        <v>22</v>
      </c>
      <c r="AB267" s="41" t="s">
        <v>20</v>
      </c>
      <c r="AC267" s="41" t="s">
        <v>20</v>
      </c>
      <c r="AD267" s="16" t="s">
        <v>32</v>
      </c>
      <c r="AE267" s="41" t="s">
        <v>35</v>
      </c>
      <c r="AF267" s="16" t="s">
        <v>5</v>
      </c>
      <c r="AG267" s="16" t="s">
        <v>34</v>
      </c>
      <c r="AH267" s="16" t="s">
        <v>21</v>
      </c>
      <c r="AI267" s="41" t="s">
        <v>21</v>
      </c>
      <c r="AJ267" s="45" t="s">
        <v>22</v>
      </c>
      <c r="AK267" s="16" t="s">
        <v>23</v>
      </c>
      <c r="AL267" s="16" t="s">
        <v>24</v>
      </c>
      <c r="AM267" s="17" t="s">
        <v>36</v>
      </c>
    </row>
    <row r="268" spans="1:39" x14ac:dyDescent="0.2">
      <c r="D268" s="18"/>
      <c r="E268" s="10"/>
      <c r="F268" s="19"/>
      <c r="G268" s="11"/>
      <c r="H268" s="10"/>
      <c r="I268" s="20"/>
      <c r="J268" s="42" t="s">
        <v>6</v>
      </c>
      <c r="K268" s="25" t="s">
        <v>6</v>
      </c>
      <c r="L268" s="11"/>
      <c r="M268" s="25"/>
      <c r="N268" s="11"/>
      <c r="O268" s="11"/>
      <c r="P268" s="11"/>
      <c r="Q268" s="25"/>
      <c r="R268" s="46"/>
      <c r="S268" s="25" t="s">
        <v>6</v>
      </c>
      <c r="T268" s="25" t="s">
        <v>6</v>
      </c>
      <c r="U268" s="11"/>
      <c r="V268" s="25"/>
      <c r="W268" s="11"/>
      <c r="X268" s="11"/>
      <c r="Y268" s="11"/>
      <c r="Z268" s="25"/>
      <c r="AA268" s="25"/>
      <c r="AB268" s="48" t="s">
        <v>6</v>
      </c>
      <c r="AC268" s="25" t="s">
        <v>6</v>
      </c>
      <c r="AD268" s="11"/>
      <c r="AE268" s="25"/>
      <c r="AF268" s="11"/>
      <c r="AG268" s="11"/>
      <c r="AH268" s="11"/>
      <c r="AI268" s="25"/>
      <c r="AJ268" s="46"/>
      <c r="AK268" s="11"/>
      <c r="AL268" s="11"/>
      <c r="AM268" s="22"/>
    </row>
    <row r="269" spans="1:39" x14ac:dyDescent="0.2">
      <c r="D269" s="18" t="s">
        <v>27</v>
      </c>
      <c r="E269" s="10"/>
      <c r="F269" s="19" t="s">
        <v>27</v>
      </c>
      <c r="G269" s="11" t="s">
        <v>27</v>
      </c>
      <c r="H269" s="10"/>
      <c r="I269" s="20" t="s">
        <v>27</v>
      </c>
      <c r="J269" s="42" t="s">
        <v>27</v>
      </c>
      <c r="K269" s="25" t="s">
        <v>9</v>
      </c>
      <c r="L269" s="11" t="s">
        <v>27</v>
      </c>
      <c r="M269" s="25" t="s">
        <v>7</v>
      </c>
      <c r="N269" s="11" t="s">
        <v>8</v>
      </c>
      <c r="O269" s="11" t="s">
        <v>7</v>
      </c>
      <c r="P269" s="11" t="s">
        <v>9</v>
      </c>
      <c r="Q269" s="25" t="s">
        <v>27</v>
      </c>
      <c r="R269" s="46" t="s">
        <v>27</v>
      </c>
      <c r="S269" s="25" t="s">
        <v>27</v>
      </c>
      <c r="T269" s="25" t="s">
        <v>9</v>
      </c>
      <c r="U269" s="11" t="s">
        <v>27</v>
      </c>
      <c r="V269" s="25" t="s">
        <v>7</v>
      </c>
      <c r="W269" s="11" t="s">
        <v>8</v>
      </c>
      <c r="X269" s="11" t="s">
        <v>7</v>
      </c>
      <c r="Y269" s="11" t="s">
        <v>9</v>
      </c>
      <c r="Z269" s="25" t="s">
        <v>27</v>
      </c>
      <c r="AA269" s="25" t="s">
        <v>27</v>
      </c>
      <c r="AB269" s="48" t="s">
        <v>27</v>
      </c>
      <c r="AC269" s="25" t="s">
        <v>9</v>
      </c>
      <c r="AD269" s="11" t="s">
        <v>27</v>
      </c>
      <c r="AE269" s="25" t="s">
        <v>7</v>
      </c>
      <c r="AF269" s="11" t="s">
        <v>8</v>
      </c>
      <c r="AG269" s="11" t="s">
        <v>7</v>
      </c>
      <c r="AH269" s="11" t="s">
        <v>9</v>
      </c>
      <c r="AI269" s="25" t="s">
        <v>27</v>
      </c>
      <c r="AJ269" s="46" t="s">
        <v>27</v>
      </c>
      <c r="AK269" s="11"/>
      <c r="AL269" s="11"/>
      <c r="AM269" s="22"/>
    </row>
    <row r="270" spans="1:39" x14ac:dyDescent="0.2">
      <c r="B270" s="8" t="s">
        <v>19</v>
      </c>
      <c r="D270" s="23">
        <v>0.21818181818181817</v>
      </c>
      <c r="E270" s="10"/>
      <c r="F270" s="19"/>
      <c r="G270" s="11"/>
      <c r="H270" s="10"/>
      <c r="I270" s="20"/>
      <c r="J270" s="59">
        <f>D270</f>
        <v>0.21818181818181817</v>
      </c>
      <c r="K270" s="33">
        <f>J270*1000000000</f>
        <v>218181818.18181816</v>
      </c>
      <c r="L270" s="24">
        <v>12.100000000000005</v>
      </c>
      <c r="M270" s="33">
        <f>L270*1000000</f>
        <v>12100000.000000006</v>
      </c>
      <c r="N270" s="11">
        <f>N276*$B$13</f>
        <v>2.4021400000000002</v>
      </c>
      <c r="O270" s="11">
        <f>K270/N270</f>
        <v>90828102.517679289</v>
      </c>
      <c r="P270" s="25">
        <f>IF(O270&lt;M270,K270,M270*N270)</f>
        <v>29065894.000000015</v>
      </c>
      <c r="Q270" s="54">
        <f>P270/1000000000</f>
        <v>2.9065894000000016E-2</v>
      </c>
      <c r="R270" s="55">
        <f>J270-Q270</f>
        <v>0.18911592418181816</v>
      </c>
      <c r="S270" s="54">
        <f>R270</f>
        <v>0.18911592418181816</v>
      </c>
      <c r="T270" s="33">
        <f>S270*1000000000</f>
        <v>189115924.18181816</v>
      </c>
      <c r="U270" s="24">
        <v>2.6999999999999993</v>
      </c>
      <c r="V270" s="33">
        <f>U270*1000000</f>
        <v>2699999.9999999991</v>
      </c>
      <c r="W270" s="11">
        <f>W276*$B$13</f>
        <v>72.0642</v>
      </c>
      <c r="X270" s="11">
        <f>T270/W270</f>
        <v>2624270.0839226432</v>
      </c>
      <c r="Y270" s="25">
        <f>IF(X270&lt;V270,T270,V270*W270)</f>
        <v>189115924.18181816</v>
      </c>
      <c r="Z270" s="54">
        <f>Y270/1000000000</f>
        <v>0.18911592418181816</v>
      </c>
      <c r="AA270" s="54">
        <f>S270-Z270</f>
        <v>0</v>
      </c>
      <c r="AB270" s="60">
        <f>AA270</f>
        <v>0</v>
      </c>
      <c r="AC270" s="33">
        <f>AB270*1000000000</f>
        <v>0</v>
      </c>
      <c r="AD270" s="24">
        <v>12.800000000000002</v>
      </c>
      <c r="AE270" s="33">
        <f>AD270*1000000</f>
        <v>12800000.000000002</v>
      </c>
      <c r="AF270" s="11">
        <f>AF276*$B$13</f>
        <v>144.1284</v>
      </c>
      <c r="AG270" s="11">
        <f>AC270/AF270</f>
        <v>0</v>
      </c>
      <c r="AH270" s="25">
        <f>IF(AG270&lt;AE270,AC270,AE270*AF270)</f>
        <v>0</v>
      </c>
      <c r="AI270" s="54">
        <f>AH270/1000000000</f>
        <v>0</v>
      </c>
      <c r="AJ270" s="54">
        <f>AB270-AI270</f>
        <v>0</v>
      </c>
      <c r="AK270" s="21"/>
      <c r="AL270" s="11"/>
      <c r="AM270" s="22"/>
    </row>
    <row r="271" spans="1:39" x14ac:dyDescent="0.2">
      <c r="B271" s="8" t="s">
        <v>11</v>
      </c>
      <c r="C271" s="8" t="s">
        <v>12</v>
      </c>
      <c r="D271" s="23">
        <v>2.0272727272727273</v>
      </c>
      <c r="E271" s="10">
        <v>1</v>
      </c>
      <c r="F271" s="4">
        <f>D271*E271</f>
        <v>2.0272727272727273</v>
      </c>
      <c r="G271" s="26">
        <v>1.3726514285714284E-2</v>
      </c>
      <c r="H271" s="10">
        <v>0.6</v>
      </c>
      <c r="I271" s="5">
        <f>G271*H271</f>
        <v>8.2359085714285695E-3</v>
      </c>
      <c r="J271" s="59">
        <f>F271+I271</f>
        <v>2.0355086358441561</v>
      </c>
      <c r="K271" s="33">
        <f t="shared" ref="K271:K273" si="209">J271*1000000000</f>
        <v>2035508635.844156</v>
      </c>
      <c r="L271" s="11"/>
      <c r="M271" s="12">
        <f>IF((M270-O270)&gt;0,M270-O270,0)</f>
        <v>0</v>
      </c>
      <c r="N271" s="11">
        <f>N277*$B$13</f>
        <v>2.4021400000000002</v>
      </c>
      <c r="O271" s="11">
        <f>K271/N271</f>
        <v>847373023.988675</v>
      </c>
      <c r="P271" s="25">
        <f>IF(O271&lt;M271,K271,M271*N271)</f>
        <v>0</v>
      </c>
      <c r="Q271" s="54">
        <f t="shared" ref="Q271:Q273" si="210">P271/1000000000</f>
        <v>0</v>
      </c>
      <c r="R271" s="55">
        <f>J271-Q271</f>
        <v>2.0355086358441561</v>
      </c>
      <c r="S271" s="54">
        <f>0.5*R271</f>
        <v>1.017754317922078</v>
      </c>
      <c r="T271" s="33">
        <f t="shared" ref="T271:T273" si="211">S271*1000000000</f>
        <v>1017754317.922078</v>
      </c>
      <c r="U271" s="11"/>
      <c r="V271" s="12">
        <f>IF((V270-X270)&gt;0,V270-X270,0)</f>
        <v>75729.916077355854</v>
      </c>
      <c r="W271" s="11">
        <f>W277*$B$13</f>
        <v>72.0642</v>
      </c>
      <c r="X271" s="11">
        <f>T271/W271</f>
        <v>14122883.733144585</v>
      </c>
      <c r="Y271" s="25">
        <f>IF(X271&lt;V271,T271,V271*W271)</f>
        <v>5457415.8181817876</v>
      </c>
      <c r="Z271" s="54">
        <f t="shared" ref="Z271:Z273" si="212">Y271/1000000000</f>
        <v>5.4574158181817873E-3</v>
      </c>
      <c r="AA271" s="54">
        <f>S271-Z271</f>
        <v>1.0122969021038963</v>
      </c>
      <c r="AB271" s="60">
        <f>0.5*AA271</f>
        <v>0.50614845105194817</v>
      </c>
      <c r="AC271" s="33">
        <f t="shared" ref="AC271:AC273" si="213">AB271*1000000000</f>
        <v>506148451.05194819</v>
      </c>
      <c r="AD271" s="11"/>
      <c r="AE271" s="12">
        <f>IF((AE270-AG270)&gt;0,AE270-AG270,0)</f>
        <v>12800000.000000002</v>
      </c>
      <c r="AF271" s="11">
        <f>AF277*$B$13</f>
        <v>144.1284</v>
      </c>
      <c r="AG271" s="11">
        <f>AC271/AF271</f>
        <v>3511788.454266808</v>
      </c>
      <c r="AH271" s="25">
        <f>IF(AG271&lt;AE271,AC271,AE271*AF271)</f>
        <v>506148451.05194819</v>
      </c>
      <c r="AI271" s="54">
        <f t="shared" ref="AI271" si="214">AH271/1000000000</f>
        <v>0.50614845105194817</v>
      </c>
      <c r="AJ271" s="54">
        <f>AB271-AI271</f>
        <v>0</v>
      </c>
      <c r="AK271" s="21"/>
      <c r="AL271" s="11"/>
      <c r="AM271" s="22"/>
    </row>
    <row r="272" spans="1:39" x14ac:dyDescent="0.2">
      <c r="B272" s="8" t="s">
        <v>13</v>
      </c>
      <c r="C272" s="8" t="s">
        <v>14</v>
      </c>
      <c r="D272" s="18"/>
      <c r="E272" s="10">
        <v>0</v>
      </c>
      <c r="F272" s="4">
        <f>D271*E272</f>
        <v>0</v>
      </c>
      <c r="G272" s="11"/>
      <c r="H272" s="10">
        <v>0.2</v>
      </c>
      <c r="I272" s="5">
        <f>G271*H272</f>
        <v>2.7453028571428569E-3</v>
      </c>
      <c r="J272" s="59">
        <f>F272+I272</f>
        <v>2.7453028571428569E-3</v>
      </c>
      <c r="K272" s="33">
        <f t="shared" si="209"/>
        <v>2745302.8571428568</v>
      </c>
      <c r="L272" s="11"/>
      <c r="M272" s="12">
        <f>IF((M271-O271)&gt;0,M271-O271,0)</f>
        <v>0</v>
      </c>
      <c r="N272" s="11">
        <f>N278*$B$13</f>
        <v>0.24021400000000001</v>
      </c>
      <c r="O272" s="11">
        <f>K272/N272</f>
        <v>11428571.428571427</v>
      </c>
      <c r="P272" s="25">
        <f>IF(O272&lt;M272,K272,M272*N272)</f>
        <v>0</v>
      </c>
      <c r="Q272" s="54">
        <f t="shared" si="210"/>
        <v>0</v>
      </c>
      <c r="R272" s="55">
        <f t="shared" ref="R272:R273" si="215">J272-Q272</f>
        <v>2.7453028571428569E-3</v>
      </c>
      <c r="S272" s="54">
        <f>0.5*R271+0.5*R272</f>
        <v>1.0191269693506495</v>
      </c>
      <c r="T272" s="33">
        <f t="shared" si="211"/>
        <v>1019126969.3506495</v>
      </c>
      <c r="U272" s="11"/>
      <c r="V272" s="12">
        <f>IF((V271-X271)&gt;0,V271-X271,0)</f>
        <v>0</v>
      </c>
      <c r="W272" s="11">
        <f>W278*$B$13</f>
        <v>7.2064199999999996</v>
      </c>
      <c r="X272" s="11">
        <f>T272/W272</f>
        <v>141419313.52192205</v>
      </c>
      <c r="Y272" s="25">
        <f>IF(X272&lt;V272,T272,V272*W272)</f>
        <v>0</v>
      </c>
      <c r="Z272" s="54">
        <f t="shared" si="212"/>
        <v>0</v>
      </c>
      <c r="AA272" s="54">
        <f t="shared" ref="AA272" si="216">S272-Z272</f>
        <v>1.0191269693506495</v>
      </c>
      <c r="AB272" s="60">
        <f>0.5*AA271+0.5*AA272</f>
        <v>1.015711935727273</v>
      </c>
      <c r="AC272" s="33">
        <f t="shared" si="213"/>
        <v>1015711935.727273</v>
      </c>
      <c r="AD272" s="11"/>
      <c r="AE272" s="12">
        <f>IF((AE271-AG271)&gt;0,AE271-AG271,0)</f>
        <v>9288211.5457331948</v>
      </c>
      <c r="AF272" s="11">
        <f>AF278*$B$13</f>
        <v>14.412839999999999</v>
      </c>
      <c r="AG272" s="11">
        <f>AC272/AF272</f>
        <v>70472712.923148602</v>
      </c>
      <c r="AH272" s="25">
        <f>IF(AG272&lt;AE272,AC272,AE272*AF272)</f>
        <v>133869506.89480521</v>
      </c>
      <c r="AI272" s="54">
        <f>AH272/1000000000</f>
        <v>0.1338695068948052</v>
      </c>
      <c r="AJ272" s="54">
        <f>AB272-AI272</f>
        <v>0.88184242883246777</v>
      </c>
      <c r="AK272" s="21"/>
      <c r="AL272" s="11"/>
      <c r="AM272" s="22"/>
    </row>
    <row r="273" spans="1:39" x14ac:dyDescent="0.2">
      <c r="B273" s="8" t="s">
        <v>15</v>
      </c>
      <c r="C273" s="8" t="s">
        <v>16</v>
      </c>
      <c r="D273" s="18"/>
      <c r="E273" s="10">
        <v>0</v>
      </c>
      <c r="F273" s="4">
        <f>D271*E273</f>
        <v>0</v>
      </c>
      <c r="G273" s="11"/>
      <c r="H273" s="10">
        <v>0.2</v>
      </c>
      <c r="I273" s="5">
        <f>G271*H273</f>
        <v>2.7453028571428569E-3</v>
      </c>
      <c r="J273" s="59">
        <f t="shared" ref="J273" si="217">F273+I273</f>
        <v>2.7453028571428569E-3</v>
      </c>
      <c r="K273" s="33">
        <f t="shared" si="209"/>
        <v>2745302.8571428568</v>
      </c>
      <c r="L273" s="11"/>
      <c r="M273" s="12">
        <f>IF((M272-O272)&gt;0,M272-O272,0)</f>
        <v>0</v>
      </c>
      <c r="N273" s="11">
        <f>N279*$B$13</f>
        <v>6.0053500000000003E-2</v>
      </c>
      <c r="O273" s="11">
        <f>K273/N273</f>
        <v>45714285.714285709</v>
      </c>
      <c r="P273" s="25">
        <f>IF(O273&lt;M273,K273,M273*N273)</f>
        <v>0</v>
      </c>
      <c r="Q273" s="54">
        <f t="shared" si="210"/>
        <v>0</v>
      </c>
      <c r="R273" s="55">
        <f t="shared" si="215"/>
        <v>2.7453028571428569E-3</v>
      </c>
      <c r="S273" s="54">
        <f>0.5*R272+R273</f>
        <v>4.1179542857142856E-3</v>
      </c>
      <c r="T273" s="33">
        <f t="shared" si="211"/>
        <v>4117954.2857142854</v>
      </c>
      <c r="U273" s="11"/>
      <c r="V273" s="12">
        <f>IF((V272-X272)&gt;0,V272-X272,0)</f>
        <v>0</v>
      </c>
      <c r="W273" s="11">
        <f>W279*$B$13</f>
        <v>1.8016049999999999</v>
      </c>
      <c r="X273" s="11">
        <f>T273/W273</f>
        <v>2285714.2857142859</v>
      </c>
      <c r="Y273" s="25">
        <f>IF(X273&lt;V273,T273,V273*W273)</f>
        <v>0</v>
      </c>
      <c r="Z273" s="54">
        <f t="shared" si="212"/>
        <v>0</v>
      </c>
      <c r="AA273" s="54">
        <f>S273-Z273</f>
        <v>4.1179542857142856E-3</v>
      </c>
      <c r="AB273" s="60">
        <f>0.5*AA272+AA273</f>
        <v>0.51368143896103902</v>
      </c>
      <c r="AC273" s="33">
        <f t="shared" si="213"/>
        <v>513681438.96103901</v>
      </c>
      <c r="AD273" s="11"/>
      <c r="AE273" s="12">
        <f>IF((AE272-AG272)&gt;0,AE272-AG272,0)</f>
        <v>0</v>
      </c>
      <c r="AF273" s="11">
        <f>AF279*$B$13</f>
        <v>3.6032099999999998</v>
      </c>
      <c r="AG273" s="11">
        <f>AC273/AF273</f>
        <v>142562170.66477919</v>
      </c>
      <c r="AH273" s="25">
        <f>IF(AG273&lt;AE273,AC273,AE273*AF273)</f>
        <v>0</v>
      </c>
      <c r="AI273" s="54">
        <f t="shared" ref="AI273" si="218">AH273/1000000000</f>
        <v>0</v>
      </c>
      <c r="AJ273" s="54">
        <f>AB273-AI273</f>
        <v>0.51368143896103902</v>
      </c>
      <c r="AK273" s="21"/>
      <c r="AL273" s="11"/>
      <c r="AM273" s="22"/>
    </row>
    <row r="274" spans="1:39" x14ac:dyDescent="0.2">
      <c r="B274" s="8" t="s">
        <v>6</v>
      </c>
      <c r="D274" s="18"/>
      <c r="E274" s="10"/>
      <c r="F274" s="19"/>
      <c r="G274" s="11"/>
      <c r="H274" s="10"/>
      <c r="I274" s="20"/>
      <c r="J274" s="58">
        <f>SUM(J270:J273)</f>
        <v>2.2591810597402602</v>
      </c>
      <c r="K274" s="25"/>
      <c r="L274" s="11"/>
      <c r="M274" s="25"/>
      <c r="N274" s="11"/>
      <c r="O274" s="11"/>
      <c r="P274" s="11"/>
      <c r="Q274" s="56">
        <f>SUM(Q270:Q273)</f>
        <v>2.9065894000000016E-2</v>
      </c>
      <c r="R274" s="57">
        <f>SUM(R270:R273)</f>
        <v>2.2301151657402603</v>
      </c>
      <c r="S274" s="56">
        <f>SUM(S270:S273)</f>
        <v>2.2301151657402603</v>
      </c>
      <c r="T274" s="25">
        <f>SUM(T270:T273)</f>
        <v>2230115165.7402596</v>
      </c>
      <c r="U274" s="11"/>
      <c r="V274" s="25"/>
      <c r="W274" s="11"/>
      <c r="X274" s="11"/>
      <c r="Y274" s="11"/>
      <c r="Z274" s="56">
        <f>SUM(Z270:Z273)</f>
        <v>0.19457333999999996</v>
      </c>
      <c r="AA274" s="56">
        <f>SUM(AA270:AA273)</f>
        <v>2.0355418257402604</v>
      </c>
      <c r="AB274" s="61">
        <f>SUM(AB270:AB273)</f>
        <v>2.0355418257402604</v>
      </c>
      <c r="AC274" s="25">
        <f>SUM(AC270:AC273)</f>
        <v>2035541825.7402601</v>
      </c>
      <c r="AD274" s="11"/>
      <c r="AE274" s="25"/>
      <c r="AF274" s="11"/>
      <c r="AG274" s="11"/>
      <c r="AH274" s="11"/>
      <c r="AI274" s="56">
        <f>SUM(AI270:AI273)</f>
        <v>0.64001795794675331</v>
      </c>
      <c r="AJ274" s="56">
        <f>SUM(AJ270:AJ273)</f>
        <v>1.3955238677935067</v>
      </c>
      <c r="AK274" s="21">
        <f>Q274+Z274+AI274</f>
        <v>0.86365719194675328</v>
      </c>
      <c r="AL274" s="11">
        <f>AJ274</f>
        <v>1.3955238677935067</v>
      </c>
      <c r="AM274" s="34">
        <f>AK274/(AK274+AL274)</f>
        <v>0.38228772688367385</v>
      </c>
    </row>
    <row r="275" spans="1:39" x14ac:dyDescent="0.2">
      <c r="D275" s="18" t="s">
        <v>17</v>
      </c>
      <c r="E275" s="10"/>
      <c r="F275" s="19" t="s">
        <v>17</v>
      </c>
      <c r="G275" s="11" t="s">
        <v>17</v>
      </c>
      <c r="H275" s="10"/>
      <c r="I275" s="20" t="s">
        <v>17</v>
      </c>
      <c r="J275" s="42"/>
      <c r="K275" s="25"/>
      <c r="L275" s="11"/>
      <c r="M275" s="25"/>
      <c r="N275" s="11" t="s">
        <v>33</v>
      </c>
      <c r="O275" s="11"/>
      <c r="P275" s="11"/>
      <c r="Q275" s="25"/>
      <c r="R275" s="46"/>
      <c r="S275" s="25"/>
      <c r="T275" s="25"/>
      <c r="U275" s="11"/>
      <c r="V275" s="25"/>
      <c r="W275" s="11" t="s">
        <v>33</v>
      </c>
      <c r="X275" s="11"/>
      <c r="Y275" s="11"/>
      <c r="Z275" s="25"/>
      <c r="AA275" s="25"/>
      <c r="AB275" s="48"/>
      <c r="AC275" s="25"/>
      <c r="AD275" s="11"/>
      <c r="AE275" s="25"/>
      <c r="AF275" s="11" t="s">
        <v>33</v>
      </c>
      <c r="AG275" s="11"/>
      <c r="AH275" s="11"/>
      <c r="AI275" s="25"/>
      <c r="AJ275" s="46"/>
      <c r="AK275" s="11"/>
      <c r="AL275" s="11"/>
      <c r="AM275" s="22"/>
    </row>
    <row r="276" spans="1:39" x14ac:dyDescent="0.2">
      <c r="B276" s="8" t="s">
        <v>19</v>
      </c>
      <c r="D276" s="18">
        <f>D270*1000000/$B$13</f>
        <v>18165.620503535862</v>
      </c>
      <c r="E276" s="10"/>
      <c r="F276" s="19"/>
      <c r="G276" s="11"/>
      <c r="H276" s="10"/>
      <c r="I276" s="20"/>
      <c r="J276" s="42"/>
      <c r="K276" s="25"/>
      <c r="L276" s="11"/>
      <c r="M276" s="25"/>
      <c r="N276" s="11">
        <f>B$7</f>
        <v>0.2</v>
      </c>
      <c r="O276" s="11"/>
      <c r="P276" s="11"/>
      <c r="Q276" s="25"/>
      <c r="R276" s="46"/>
      <c r="S276" s="25"/>
      <c r="T276" s="25"/>
      <c r="U276" s="11"/>
      <c r="V276" s="25"/>
      <c r="W276" s="11">
        <f>C$7</f>
        <v>6</v>
      </c>
      <c r="X276" s="11"/>
      <c r="Y276" s="11"/>
      <c r="Z276" s="25"/>
      <c r="AA276" s="25"/>
      <c r="AB276" s="48"/>
      <c r="AC276" s="25"/>
      <c r="AD276" s="11"/>
      <c r="AE276" s="25"/>
      <c r="AF276" s="11">
        <f>D$7</f>
        <v>12</v>
      </c>
      <c r="AG276" s="11"/>
      <c r="AH276" s="11"/>
      <c r="AI276" s="25"/>
      <c r="AJ276" s="46"/>
      <c r="AK276" s="11"/>
      <c r="AL276" s="11"/>
      <c r="AM276" s="22"/>
    </row>
    <row r="277" spans="1:39" x14ac:dyDescent="0.2">
      <c r="B277" s="8" t="s">
        <v>11</v>
      </c>
      <c r="C277" s="8" t="s">
        <v>12</v>
      </c>
      <c r="D277" s="18">
        <f>D271*1000000/$B$13</f>
        <v>168788.89051202073</v>
      </c>
      <c r="E277" s="10">
        <f>E271</f>
        <v>1</v>
      </c>
      <c r="F277" s="4">
        <f>D277*E277</f>
        <v>168788.89051202073</v>
      </c>
      <c r="G277" s="11">
        <f>G271*1000000/$B$13</f>
        <v>1142.8571428571427</v>
      </c>
      <c r="H277" s="10">
        <f>H271</f>
        <v>0.6</v>
      </c>
      <c r="I277" s="5">
        <f>G277*H277</f>
        <v>685.71428571428555</v>
      </c>
      <c r="J277" s="42"/>
      <c r="K277" s="25"/>
      <c r="L277" s="11"/>
      <c r="M277" s="25"/>
      <c r="N277" s="11">
        <f>B$8</f>
        <v>0.2</v>
      </c>
      <c r="O277" s="11"/>
      <c r="P277" s="11"/>
      <c r="Q277" s="25"/>
      <c r="R277" s="46"/>
      <c r="S277" s="25"/>
      <c r="T277" s="25"/>
      <c r="U277" s="11"/>
      <c r="V277" s="25"/>
      <c r="W277" s="11">
        <f>C$8</f>
        <v>6</v>
      </c>
      <c r="X277" s="11"/>
      <c r="Y277" s="11"/>
      <c r="Z277" s="25"/>
      <c r="AA277" s="25"/>
      <c r="AB277" s="48"/>
      <c r="AC277" s="25"/>
      <c r="AD277" s="11"/>
      <c r="AE277" s="25"/>
      <c r="AF277" s="11">
        <f>D$8</f>
        <v>12</v>
      </c>
      <c r="AG277" s="11"/>
      <c r="AH277" s="11"/>
      <c r="AI277" s="25"/>
      <c r="AJ277" s="46"/>
      <c r="AK277" s="11"/>
      <c r="AL277" s="11"/>
      <c r="AM277" s="22"/>
    </row>
    <row r="278" spans="1:39" x14ac:dyDescent="0.2">
      <c r="B278" s="8" t="s">
        <v>13</v>
      </c>
      <c r="C278" s="8" t="s">
        <v>14</v>
      </c>
      <c r="D278" s="18"/>
      <c r="E278" s="10">
        <f>E272</f>
        <v>0</v>
      </c>
      <c r="F278" s="4">
        <f>D277*E278</f>
        <v>0</v>
      </c>
      <c r="G278" s="11">
        <f>G272*1000000/$B$13</f>
        <v>0</v>
      </c>
      <c r="H278" s="10">
        <f>H272</f>
        <v>0.2</v>
      </c>
      <c r="I278" s="5">
        <f>G277*H278</f>
        <v>228.57142857142856</v>
      </c>
      <c r="J278" s="42"/>
      <c r="K278" s="25"/>
      <c r="L278" s="11"/>
      <c r="M278" s="25"/>
      <c r="N278" s="11">
        <f>B$9</f>
        <v>0.02</v>
      </c>
      <c r="O278" s="11"/>
      <c r="P278" s="11"/>
      <c r="Q278" s="25"/>
      <c r="R278" s="46"/>
      <c r="S278" s="25"/>
      <c r="T278" s="25"/>
      <c r="U278" s="11"/>
      <c r="V278" s="25"/>
      <c r="W278" s="11">
        <f>C$9</f>
        <v>0.6</v>
      </c>
      <c r="X278" s="11"/>
      <c r="Y278" s="11"/>
      <c r="Z278" s="25"/>
      <c r="AA278" s="25"/>
      <c r="AB278" s="48"/>
      <c r="AC278" s="25"/>
      <c r="AD278" s="11"/>
      <c r="AE278" s="25"/>
      <c r="AF278" s="11">
        <f>D$9</f>
        <v>1.2</v>
      </c>
      <c r="AG278" s="11"/>
      <c r="AH278" s="11"/>
      <c r="AI278" s="25"/>
      <c r="AJ278" s="46"/>
      <c r="AK278" s="11"/>
      <c r="AL278" s="11"/>
      <c r="AM278" s="22"/>
    </row>
    <row r="279" spans="1:39" ht="17" thickBot="1" x14ac:dyDescent="0.25">
      <c r="B279" s="8" t="s">
        <v>15</v>
      </c>
      <c r="C279" s="8" t="s">
        <v>16</v>
      </c>
      <c r="D279" s="27"/>
      <c r="E279" s="28">
        <f>E273</f>
        <v>0</v>
      </c>
      <c r="F279" s="7">
        <f>D277*E279</f>
        <v>0</v>
      </c>
      <c r="G279" s="29">
        <f>G273*1000000/$B$13</f>
        <v>0</v>
      </c>
      <c r="H279" s="28">
        <f t="shared" ref="H279" si="219">H273</f>
        <v>0.2</v>
      </c>
      <c r="I279" s="6">
        <f>G277*H279</f>
        <v>228.57142857142856</v>
      </c>
      <c r="J279" s="43"/>
      <c r="K279" s="44"/>
      <c r="L279" s="29"/>
      <c r="M279" s="44"/>
      <c r="N279" s="29">
        <f>B$10</f>
        <v>5.0000000000000001E-3</v>
      </c>
      <c r="O279" s="29"/>
      <c r="P279" s="29"/>
      <c r="Q279" s="44"/>
      <c r="R279" s="47"/>
      <c r="S279" s="44"/>
      <c r="T279" s="44"/>
      <c r="U279" s="29"/>
      <c r="V279" s="44"/>
      <c r="W279" s="29">
        <f>C$10</f>
        <v>0.15</v>
      </c>
      <c r="X279" s="29"/>
      <c r="Y279" s="29"/>
      <c r="Z279" s="44"/>
      <c r="AA279" s="44"/>
      <c r="AB279" s="49"/>
      <c r="AC279" s="44"/>
      <c r="AD279" s="29"/>
      <c r="AE279" s="44"/>
      <c r="AF279" s="29">
        <f>D$10</f>
        <v>0.3</v>
      </c>
      <c r="AG279" s="29"/>
      <c r="AH279" s="29"/>
      <c r="AI279" s="44"/>
      <c r="AJ279" s="47"/>
      <c r="AK279" s="29"/>
      <c r="AL279" s="29"/>
      <c r="AM279" s="30"/>
    </row>
    <row r="280" spans="1:39" x14ac:dyDescent="0.2">
      <c r="A280" s="1" t="s">
        <v>66</v>
      </c>
      <c r="B280" s="8" t="s">
        <v>30</v>
      </c>
      <c r="C280" s="8" t="s">
        <v>31</v>
      </c>
      <c r="D280" s="13" t="s">
        <v>20</v>
      </c>
      <c r="E280" s="14" t="s">
        <v>4</v>
      </c>
      <c r="F280" s="15" t="s">
        <v>3</v>
      </c>
      <c r="G280" s="16" t="s">
        <v>3</v>
      </c>
      <c r="H280" s="14" t="s">
        <v>4</v>
      </c>
      <c r="I280" s="15" t="s">
        <v>3</v>
      </c>
      <c r="J280" s="40" t="s">
        <v>20</v>
      </c>
      <c r="K280" s="41" t="s">
        <v>20</v>
      </c>
      <c r="L280" s="16" t="s">
        <v>32</v>
      </c>
      <c r="M280" s="41" t="s">
        <v>35</v>
      </c>
      <c r="N280" s="16" t="s">
        <v>5</v>
      </c>
      <c r="O280" s="16" t="s">
        <v>34</v>
      </c>
      <c r="P280" s="16" t="s">
        <v>21</v>
      </c>
      <c r="Q280" s="41" t="s">
        <v>21</v>
      </c>
      <c r="R280" s="45" t="s">
        <v>22</v>
      </c>
      <c r="S280" s="41" t="s">
        <v>20</v>
      </c>
      <c r="T280" s="41" t="s">
        <v>20</v>
      </c>
      <c r="U280" s="16" t="s">
        <v>32</v>
      </c>
      <c r="V280" s="41" t="s">
        <v>35</v>
      </c>
      <c r="W280" s="16" t="s">
        <v>5</v>
      </c>
      <c r="X280" s="16" t="s">
        <v>34</v>
      </c>
      <c r="Y280" s="16" t="s">
        <v>21</v>
      </c>
      <c r="Z280" s="41" t="s">
        <v>21</v>
      </c>
      <c r="AA280" s="45" t="s">
        <v>22</v>
      </c>
      <c r="AB280" s="41" t="s">
        <v>20</v>
      </c>
      <c r="AC280" s="41" t="s">
        <v>20</v>
      </c>
      <c r="AD280" s="16" t="s">
        <v>32</v>
      </c>
      <c r="AE280" s="41" t="s">
        <v>35</v>
      </c>
      <c r="AF280" s="16" t="s">
        <v>5</v>
      </c>
      <c r="AG280" s="16" t="s">
        <v>34</v>
      </c>
      <c r="AH280" s="16" t="s">
        <v>21</v>
      </c>
      <c r="AI280" s="41" t="s">
        <v>21</v>
      </c>
      <c r="AJ280" s="45" t="s">
        <v>22</v>
      </c>
      <c r="AK280" s="16" t="s">
        <v>23</v>
      </c>
      <c r="AL280" s="16" t="s">
        <v>24</v>
      </c>
      <c r="AM280" s="17" t="s">
        <v>36</v>
      </c>
    </row>
    <row r="281" spans="1:39" x14ac:dyDescent="0.2">
      <c r="D281" s="18"/>
      <c r="E281" s="10"/>
      <c r="F281" s="19"/>
      <c r="G281" s="11"/>
      <c r="H281" s="10"/>
      <c r="I281" s="20"/>
      <c r="J281" s="42" t="s">
        <v>6</v>
      </c>
      <c r="K281" s="25" t="s">
        <v>6</v>
      </c>
      <c r="L281" s="11"/>
      <c r="M281" s="25"/>
      <c r="N281" s="11"/>
      <c r="O281" s="11"/>
      <c r="P281" s="11"/>
      <c r="Q281" s="25"/>
      <c r="R281" s="46"/>
      <c r="S281" s="25" t="s">
        <v>6</v>
      </c>
      <c r="T281" s="25" t="s">
        <v>6</v>
      </c>
      <c r="U281" s="11"/>
      <c r="V281" s="25"/>
      <c r="W281" s="11"/>
      <c r="X281" s="11"/>
      <c r="Y281" s="11"/>
      <c r="Z281" s="25"/>
      <c r="AA281" s="25"/>
      <c r="AB281" s="48" t="s">
        <v>6</v>
      </c>
      <c r="AC281" s="25" t="s">
        <v>6</v>
      </c>
      <c r="AD281" s="11"/>
      <c r="AE281" s="25"/>
      <c r="AF281" s="11"/>
      <c r="AG281" s="11"/>
      <c r="AH281" s="11"/>
      <c r="AI281" s="25"/>
      <c r="AJ281" s="46"/>
      <c r="AK281" s="11"/>
      <c r="AL281" s="11"/>
      <c r="AM281" s="22"/>
    </row>
    <row r="282" spans="1:39" x14ac:dyDescent="0.2">
      <c r="D282" s="18" t="s">
        <v>27</v>
      </c>
      <c r="E282" s="10"/>
      <c r="F282" s="19" t="s">
        <v>27</v>
      </c>
      <c r="G282" s="11" t="s">
        <v>27</v>
      </c>
      <c r="H282" s="10"/>
      <c r="I282" s="20" t="s">
        <v>27</v>
      </c>
      <c r="J282" s="42" t="s">
        <v>27</v>
      </c>
      <c r="K282" s="25" t="s">
        <v>9</v>
      </c>
      <c r="L282" s="11" t="s">
        <v>27</v>
      </c>
      <c r="M282" s="25" t="s">
        <v>7</v>
      </c>
      <c r="N282" s="11" t="s">
        <v>8</v>
      </c>
      <c r="O282" s="11" t="s">
        <v>7</v>
      </c>
      <c r="P282" s="11" t="s">
        <v>9</v>
      </c>
      <c r="Q282" s="25" t="s">
        <v>27</v>
      </c>
      <c r="R282" s="46" t="s">
        <v>27</v>
      </c>
      <c r="S282" s="25" t="s">
        <v>27</v>
      </c>
      <c r="T282" s="25" t="s">
        <v>9</v>
      </c>
      <c r="U282" s="11" t="s">
        <v>27</v>
      </c>
      <c r="V282" s="25" t="s">
        <v>7</v>
      </c>
      <c r="W282" s="11" t="s">
        <v>8</v>
      </c>
      <c r="X282" s="11" t="s">
        <v>7</v>
      </c>
      <c r="Y282" s="11" t="s">
        <v>9</v>
      </c>
      <c r="Z282" s="25" t="s">
        <v>27</v>
      </c>
      <c r="AA282" s="25" t="s">
        <v>27</v>
      </c>
      <c r="AB282" s="48" t="s">
        <v>27</v>
      </c>
      <c r="AC282" s="25" t="s">
        <v>9</v>
      </c>
      <c r="AD282" s="11" t="s">
        <v>27</v>
      </c>
      <c r="AE282" s="25" t="s">
        <v>7</v>
      </c>
      <c r="AF282" s="11" t="s">
        <v>8</v>
      </c>
      <c r="AG282" s="11" t="s">
        <v>7</v>
      </c>
      <c r="AH282" s="11" t="s">
        <v>9</v>
      </c>
      <c r="AI282" s="25" t="s">
        <v>27</v>
      </c>
      <c r="AJ282" s="46" t="s">
        <v>27</v>
      </c>
      <c r="AK282" s="11"/>
      <c r="AL282" s="11"/>
      <c r="AM282" s="22"/>
    </row>
    <row r="283" spans="1:39" x14ac:dyDescent="0.2">
      <c r="B283" s="8" t="s">
        <v>19</v>
      </c>
      <c r="D283" s="23">
        <v>2.5000000000000001E-2</v>
      </c>
      <c r="E283" s="10"/>
      <c r="F283" s="19"/>
      <c r="G283" s="11"/>
      <c r="H283" s="10"/>
      <c r="I283" s="20"/>
      <c r="J283" s="59">
        <f>D283</f>
        <v>2.5000000000000001E-2</v>
      </c>
      <c r="K283" s="33">
        <f>J283*1000000000</f>
        <v>25000000</v>
      </c>
      <c r="L283" s="24">
        <v>5.35</v>
      </c>
      <c r="M283" s="33">
        <f>L283*1000000</f>
        <v>5350000</v>
      </c>
      <c r="N283" s="11">
        <f>N289*$B$13</f>
        <v>2.4021400000000002</v>
      </c>
      <c r="O283" s="11">
        <f>K283/N283</f>
        <v>10407386.746817421</v>
      </c>
      <c r="P283" s="25">
        <f>IF(O283&lt;M283,K283,M283*N283)</f>
        <v>12851449</v>
      </c>
      <c r="Q283" s="54">
        <f>P283/1000000000</f>
        <v>1.2851448999999999E-2</v>
      </c>
      <c r="R283" s="55">
        <f>J283-Q283</f>
        <v>1.2148551000000002E-2</v>
      </c>
      <c r="S283" s="54">
        <f>R283</f>
        <v>1.2148551000000002E-2</v>
      </c>
      <c r="T283" s="33">
        <f>S283*1000000000</f>
        <v>12148551.000000002</v>
      </c>
      <c r="U283" s="24">
        <v>0.59999999999999964</v>
      </c>
      <c r="V283" s="33">
        <f>U283*1000000</f>
        <v>599999.99999999965</v>
      </c>
      <c r="W283" s="11">
        <f>W289*$B$13</f>
        <v>72.0642</v>
      </c>
      <c r="X283" s="11">
        <f>T283/W283</f>
        <v>168579.55822724738</v>
      </c>
      <c r="Y283" s="25">
        <f>IF(X283&lt;V283,T283,V283*W283)</f>
        <v>12148551.000000002</v>
      </c>
      <c r="Z283" s="54">
        <f>Y283/1000000000</f>
        <v>1.2148551000000002E-2</v>
      </c>
      <c r="AA283" s="54">
        <f>S283-Z283</f>
        <v>0</v>
      </c>
      <c r="AB283" s="60">
        <f>AA283</f>
        <v>0</v>
      </c>
      <c r="AC283" s="33">
        <f>AB283*1000000000</f>
        <v>0</v>
      </c>
      <c r="AD283" s="24">
        <v>1.3000000000000007</v>
      </c>
      <c r="AE283" s="33">
        <f>AD283*1000000</f>
        <v>1300000.0000000007</v>
      </c>
      <c r="AF283" s="11">
        <f>AF289*$B$13</f>
        <v>144.1284</v>
      </c>
      <c r="AG283" s="11">
        <f>AC283/AF283</f>
        <v>0</v>
      </c>
      <c r="AH283" s="25">
        <f>IF(AG283&lt;AE283,AC283,AE283*AF283)</f>
        <v>0</v>
      </c>
      <c r="AI283" s="54">
        <f>AH283/1000000000</f>
        <v>0</v>
      </c>
      <c r="AJ283" s="54">
        <f>AB283-AI283</f>
        <v>0</v>
      </c>
      <c r="AK283" s="21"/>
      <c r="AL283" s="11"/>
      <c r="AM283" s="22"/>
    </row>
    <row r="284" spans="1:39" x14ac:dyDescent="0.2">
      <c r="B284" s="8" t="s">
        <v>11</v>
      </c>
      <c r="C284" s="8" t="s">
        <v>12</v>
      </c>
      <c r="D284" s="23">
        <v>0.43125000000000002</v>
      </c>
      <c r="E284" s="10">
        <v>1</v>
      </c>
      <c r="F284" s="4">
        <f>D284*E284</f>
        <v>0.43125000000000002</v>
      </c>
      <c r="G284" s="26">
        <v>0.60981479028697572</v>
      </c>
      <c r="H284" s="10">
        <v>0.6</v>
      </c>
      <c r="I284" s="5">
        <f>G284*H284</f>
        <v>0.36588887417218541</v>
      </c>
      <c r="J284" s="59">
        <f>F284+I284</f>
        <v>0.79713887417218543</v>
      </c>
      <c r="K284" s="33">
        <f t="shared" ref="K284:K286" si="220">J284*1000000000</f>
        <v>797138874.17218542</v>
      </c>
      <c r="L284" s="11"/>
      <c r="M284" s="12">
        <f>IF((M283-O283)&gt;0,M283-O283,0)</f>
        <v>0</v>
      </c>
      <c r="N284" s="11">
        <f>N290*$B$13</f>
        <v>2.4021400000000002</v>
      </c>
      <c r="O284" s="11">
        <f>K284/N284</f>
        <v>331845302.17730248</v>
      </c>
      <c r="P284" s="25">
        <f>IF(O284&lt;M284,K284,M284*N284)</f>
        <v>0</v>
      </c>
      <c r="Q284" s="54">
        <f t="shared" ref="Q284:Q286" si="221">P284/1000000000</f>
        <v>0</v>
      </c>
      <c r="R284" s="55">
        <f>J284-Q284</f>
        <v>0.79713887417218543</v>
      </c>
      <c r="S284" s="54">
        <f>0.5*R284</f>
        <v>0.39856943708609271</v>
      </c>
      <c r="T284" s="33">
        <f t="shared" ref="T284:T286" si="222">S284*1000000000</f>
        <v>398569437.08609271</v>
      </c>
      <c r="U284" s="11"/>
      <c r="V284" s="12">
        <f>IF((V283-X283)&gt;0,V283-X283,0)</f>
        <v>431420.44177275227</v>
      </c>
      <c r="W284" s="11">
        <f>W290*$B$13</f>
        <v>72.0642</v>
      </c>
      <c r="X284" s="11">
        <f>T284/W284</f>
        <v>5530755.036288375</v>
      </c>
      <c r="Y284" s="25">
        <f>IF(X284&lt;V284,T284,V284*W284)</f>
        <v>31089968.999999974</v>
      </c>
      <c r="Z284" s="54">
        <f t="shared" ref="Z284:Z286" si="223">Y284/1000000000</f>
        <v>3.1089968999999974E-2</v>
      </c>
      <c r="AA284" s="54">
        <f>S284-Z284</f>
        <v>0.36747946808609272</v>
      </c>
      <c r="AB284" s="60">
        <f>0.5*AA284</f>
        <v>0.18373973404304636</v>
      </c>
      <c r="AC284" s="33">
        <f t="shared" ref="AC284:AC286" si="224">AB284*1000000000</f>
        <v>183739734.04304636</v>
      </c>
      <c r="AD284" s="11"/>
      <c r="AE284" s="12">
        <f>IF((AE283-AG283)&gt;0,AE283-AG283,0)</f>
        <v>1300000.0000000007</v>
      </c>
      <c r="AF284" s="11">
        <f>AF290*$B$13</f>
        <v>144.1284</v>
      </c>
      <c r="AG284" s="11">
        <f>AC284/AF284</f>
        <v>1274833.6486289056</v>
      </c>
      <c r="AH284" s="25">
        <f>IF(AG284&lt;AE284,AC284,AE284*AF284)</f>
        <v>183739734.04304636</v>
      </c>
      <c r="AI284" s="54">
        <f t="shared" ref="AI284" si="225">AH284/1000000000</f>
        <v>0.18373973404304636</v>
      </c>
      <c r="AJ284" s="54">
        <f>AB284-AI284</f>
        <v>0</v>
      </c>
      <c r="AK284" s="21"/>
      <c r="AL284" s="11"/>
      <c r="AM284" s="22"/>
    </row>
    <row r="285" spans="1:39" x14ac:dyDescent="0.2">
      <c r="B285" s="8" t="s">
        <v>13</v>
      </c>
      <c r="C285" s="8" t="s">
        <v>14</v>
      </c>
      <c r="D285" s="18"/>
      <c r="E285" s="10">
        <v>0</v>
      </c>
      <c r="F285" s="4">
        <f>D284*E285</f>
        <v>0</v>
      </c>
      <c r="G285" s="11"/>
      <c r="H285" s="10">
        <v>0.2</v>
      </c>
      <c r="I285" s="5">
        <f>G284*H285</f>
        <v>0.12196295805739515</v>
      </c>
      <c r="J285" s="59">
        <f>F285+I285</f>
        <v>0.12196295805739515</v>
      </c>
      <c r="K285" s="33">
        <f t="shared" si="220"/>
        <v>121962958.05739516</v>
      </c>
      <c r="L285" s="11"/>
      <c r="M285" s="12">
        <f>IF((M284-O284)&gt;0,M284-O284,0)</f>
        <v>0</v>
      </c>
      <c r="N285" s="11">
        <f>N291*$B$13</f>
        <v>0.24021400000000001</v>
      </c>
      <c r="O285" s="11">
        <f>K285/N285</f>
        <v>507726269.31567335</v>
      </c>
      <c r="P285" s="25">
        <f>IF(O285&lt;M285,K285,M285*N285)</f>
        <v>0</v>
      </c>
      <c r="Q285" s="54">
        <f t="shared" si="221"/>
        <v>0</v>
      </c>
      <c r="R285" s="55">
        <f t="shared" ref="R285:R286" si="226">J285-Q285</f>
        <v>0.12196295805739515</v>
      </c>
      <c r="S285" s="54">
        <f>0.5*R284+0.5*R285</f>
        <v>0.45955091611479026</v>
      </c>
      <c r="T285" s="33">
        <f t="shared" si="222"/>
        <v>459550916.11479026</v>
      </c>
      <c r="U285" s="11"/>
      <c r="V285" s="12">
        <f>IF((V284-X284)&gt;0,V284-X284,0)</f>
        <v>0</v>
      </c>
      <c r="W285" s="11">
        <f>W291*$B$13</f>
        <v>7.2064199999999996</v>
      </c>
      <c r="X285" s="11">
        <f>T285/W285</f>
        <v>63769654.851478308</v>
      </c>
      <c r="Y285" s="25">
        <f>IF(X285&lt;V285,T285,V285*W285)</f>
        <v>0</v>
      </c>
      <c r="Z285" s="54">
        <f t="shared" si="223"/>
        <v>0</v>
      </c>
      <c r="AA285" s="54">
        <f t="shared" ref="AA285" si="227">S285-Z285</f>
        <v>0.45955091611479026</v>
      </c>
      <c r="AB285" s="60">
        <f>0.5*AA284+0.5*AA285</f>
        <v>0.41351519210044152</v>
      </c>
      <c r="AC285" s="33">
        <f t="shared" si="224"/>
        <v>413515192.10044152</v>
      </c>
      <c r="AD285" s="11"/>
      <c r="AE285" s="12">
        <f>IF((AE284-AG284)&gt;0,AE284-AG284,0)</f>
        <v>25166.35137109505</v>
      </c>
      <c r="AF285" s="11">
        <f>AF291*$B$13</f>
        <v>14.412839999999999</v>
      </c>
      <c r="AG285" s="11">
        <f>AC285/AF285</f>
        <v>28690750.199158635</v>
      </c>
      <c r="AH285" s="25">
        <f>IF(AG285&lt;AE285,AC285,AE285*AF285)</f>
        <v>362718.59569537354</v>
      </c>
      <c r="AI285" s="54">
        <f>AH285/1000000000</f>
        <v>3.6271859569537355E-4</v>
      </c>
      <c r="AJ285" s="54">
        <f>AB285-AI285</f>
        <v>0.41315247350474615</v>
      </c>
      <c r="AK285" s="21"/>
      <c r="AL285" s="11"/>
      <c r="AM285" s="22"/>
    </row>
    <row r="286" spans="1:39" x14ac:dyDescent="0.2">
      <c r="B286" s="8" t="s">
        <v>15</v>
      </c>
      <c r="C286" s="8" t="s">
        <v>16</v>
      </c>
      <c r="D286" s="18"/>
      <c r="E286" s="10">
        <v>0</v>
      </c>
      <c r="F286" s="4">
        <f>D284*E286</f>
        <v>0</v>
      </c>
      <c r="G286" s="11"/>
      <c r="H286" s="10">
        <v>0.2</v>
      </c>
      <c r="I286" s="5">
        <f>G284*H286</f>
        <v>0.12196295805739515</v>
      </c>
      <c r="J286" s="59">
        <f t="shared" ref="J286" si="228">F286+I286</f>
        <v>0.12196295805739515</v>
      </c>
      <c r="K286" s="33">
        <f t="shared" si="220"/>
        <v>121962958.05739516</v>
      </c>
      <c r="L286" s="11"/>
      <c r="M286" s="12">
        <f>IF((M285-O285)&gt;0,M285-O285,0)</f>
        <v>0</v>
      </c>
      <c r="N286" s="11">
        <f>N292*$B$13</f>
        <v>6.0053500000000003E-2</v>
      </c>
      <c r="O286" s="11">
        <f>K286/N286</f>
        <v>2030905077.2626934</v>
      </c>
      <c r="P286" s="25">
        <f>IF(O286&lt;M286,K286,M286*N286)</f>
        <v>0</v>
      </c>
      <c r="Q286" s="54">
        <f t="shared" si="221"/>
        <v>0</v>
      </c>
      <c r="R286" s="55">
        <f t="shared" si="226"/>
        <v>0.12196295805739515</v>
      </c>
      <c r="S286" s="54">
        <f>0.5*R285+R286</f>
        <v>0.18294443708609273</v>
      </c>
      <c r="T286" s="33">
        <f t="shared" si="222"/>
        <v>182944437.08609274</v>
      </c>
      <c r="U286" s="11"/>
      <c r="V286" s="12">
        <f>IF((V285-X285)&gt;0,V285-X285,0)</f>
        <v>0</v>
      </c>
      <c r="W286" s="11">
        <f>W292*$B$13</f>
        <v>1.8016049999999999</v>
      </c>
      <c r="X286" s="11">
        <f>T286/W286</f>
        <v>101545253.86313468</v>
      </c>
      <c r="Y286" s="25">
        <f>IF(X286&lt;V286,T286,V286*W286)</f>
        <v>0</v>
      </c>
      <c r="Z286" s="54">
        <f t="shared" si="223"/>
        <v>0</v>
      </c>
      <c r="AA286" s="54">
        <f>S286-Z286</f>
        <v>0.18294443708609273</v>
      </c>
      <c r="AB286" s="60">
        <f>0.5*AA285+AA286</f>
        <v>0.41271989514348784</v>
      </c>
      <c r="AC286" s="33">
        <f t="shared" si="224"/>
        <v>412719895.14348781</v>
      </c>
      <c r="AD286" s="11"/>
      <c r="AE286" s="12">
        <f>IF((AE285-AG285)&gt;0,AE285-AG285,0)</f>
        <v>0</v>
      </c>
      <c r="AF286" s="11">
        <f>AF292*$B$13</f>
        <v>3.6032099999999998</v>
      </c>
      <c r="AG286" s="11">
        <f>AC286/AF286</f>
        <v>114542281.78304562</v>
      </c>
      <c r="AH286" s="25">
        <f>IF(AG286&lt;AE286,AC286,AE286*AF286)</f>
        <v>0</v>
      </c>
      <c r="AI286" s="54">
        <f t="shared" ref="AI286" si="229">AH286/1000000000</f>
        <v>0</v>
      </c>
      <c r="AJ286" s="54">
        <f>AB286-AI286</f>
        <v>0.41271989514348784</v>
      </c>
      <c r="AK286" s="21"/>
      <c r="AL286" s="11"/>
      <c r="AM286" s="22"/>
    </row>
    <row r="287" spans="1:39" x14ac:dyDescent="0.2">
      <c r="B287" s="8" t="s">
        <v>6</v>
      </c>
      <c r="D287" s="18"/>
      <c r="E287" s="10"/>
      <c r="F287" s="19"/>
      <c r="G287" s="11"/>
      <c r="H287" s="10"/>
      <c r="I287" s="20"/>
      <c r="J287" s="58">
        <f>SUM(J283:J286)</f>
        <v>1.0660647902869758</v>
      </c>
      <c r="K287" s="25"/>
      <c r="L287" s="11"/>
      <c r="M287" s="25"/>
      <c r="N287" s="11"/>
      <c r="O287" s="11"/>
      <c r="P287" s="11"/>
      <c r="Q287" s="56">
        <f>SUM(Q283:Q286)</f>
        <v>1.2851448999999999E-2</v>
      </c>
      <c r="R287" s="57">
        <f>SUM(R283:R286)</f>
        <v>1.0532133412869757</v>
      </c>
      <c r="S287" s="56">
        <f>SUM(S283:S286)</f>
        <v>1.0532133412869757</v>
      </c>
      <c r="T287" s="25">
        <f>SUM(T283:T286)</f>
        <v>1053213341.2869756</v>
      </c>
      <c r="U287" s="11"/>
      <c r="V287" s="25"/>
      <c r="W287" s="11"/>
      <c r="X287" s="11"/>
      <c r="Y287" s="11"/>
      <c r="Z287" s="56">
        <f>SUM(Z283:Z286)</f>
        <v>4.3238519999999975E-2</v>
      </c>
      <c r="AA287" s="56">
        <f>SUM(AA283:AA286)</f>
        <v>1.0099748212869757</v>
      </c>
      <c r="AB287" s="61">
        <f>SUM(AB283:AB286)</f>
        <v>1.0099748212869757</v>
      </c>
      <c r="AC287" s="25">
        <f>SUM(AC283:AC286)</f>
        <v>1009974821.2869757</v>
      </c>
      <c r="AD287" s="11"/>
      <c r="AE287" s="25"/>
      <c r="AF287" s="11"/>
      <c r="AG287" s="11"/>
      <c r="AH287" s="11"/>
      <c r="AI287" s="56">
        <f>SUM(AI283:AI286)</f>
        <v>0.18410245263874173</v>
      </c>
      <c r="AJ287" s="56">
        <f>SUM(AJ283:AJ286)</f>
        <v>0.82587236864823399</v>
      </c>
      <c r="AK287" s="21">
        <f>Q287+Z287+AI287</f>
        <v>0.24019242163874172</v>
      </c>
      <c r="AL287" s="11">
        <f>AJ287</f>
        <v>0.82587236864823399</v>
      </c>
      <c r="AM287" s="34">
        <f>AK287/(AK287+AL287)</f>
        <v>0.22530752711013363</v>
      </c>
    </row>
    <row r="288" spans="1:39" x14ac:dyDescent="0.2">
      <c r="D288" s="18" t="s">
        <v>17</v>
      </c>
      <c r="E288" s="10"/>
      <c r="F288" s="19" t="s">
        <v>17</v>
      </c>
      <c r="G288" s="11" t="s">
        <v>17</v>
      </c>
      <c r="H288" s="10"/>
      <c r="I288" s="20" t="s">
        <v>17</v>
      </c>
      <c r="J288" s="42"/>
      <c r="K288" s="25"/>
      <c r="L288" s="11"/>
      <c r="M288" s="25"/>
      <c r="N288" s="11" t="s">
        <v>33</v>
      </c>
      <c r="O288" s="11"/>
      <c r="P288" s="11"/>
      <c r="Q288" s="25"/>
      <c r="R288" s="46"/>
      <c r="S288" s="25"/>
      <c r="T288" s="25"/>
      <c r="U288" s="11"/>
      <c r="V288" s="25"/>
      <c r="W288" s="11" t="s">
        <v>33</v>
      </c>
      <c r="X288" s="11"/>
      <c r="Y288" s="11"/>
      <c r="Z288" s="25"/>
      <c r="AA288" s="25"/>
      <c r="AB288" s="48"/>
      <c r="AC288" s="25"/>
      <c r="AD288" s="11"/>
      <c r="AE288" s="25"/>
      <c r="AF288" s="11" t="s">
        <v>33</v>
      </c>
      <c r="AG288" s="11"/>
      <c r="AH288" s="11"/>
      <c r="AI288" s="25"/>
      <c r="AJ288" s="46"/>
      <c r="AK288" s="11"/>
      <c r="AL288" s="11"/>
      <c r="AM288" s="22"/>
    </row>
    <row r="289" spans="1:39" x14ac:dyDescent="0.2">
      <c r="B289" s="8" t="s">
        <v>19</v>
      </c>
      <c r="D289" s="18">
        <f>D283*1000000/$B$13</f>
        <v>2081.4773493634843</v>
      </c>
      <c r="E289" s="10"/>
      <c r="F289" s="19"/>
      <c r="G289" s="11"/>
      <c r="H289" s="10"/>
      <c r="I289" s="20"/>
      <c r="J289" s="42"/>
      <c r="K289" s="25"/>
      <c r="L289" s="11"/>
      <c r="M289" s="25"/>
      <c r="N289" s="11">
        <f>B$7</f>
        <v>0.2</v>
      </c>
      <c r="O289" s="11"/>
      <c r="P289" s="11"/>
      <c r="Q289" s="25"/>
      <c r="R289" s="46"/>
      <c r="S289" s="25"/>
      <c r="T289" s="25"/>
      <c r="U289" s="11"/>
      <c r="V289" s="25"/>
      <c r="W289" s="11">
        <f>C$7</f>
        <v>6</v>
      </c>
      <c r="X289" s="11"/>
      <c r="Y289" s="11"/>
      <c r="Z289" s="25"/>
      <c r="AA289" s="25"/>
      <c r="AB289" s="48"/>
      <c r="AC289" s="25"/>
      <c r="AD289" s="11"/>
      <c r="AE289" s="25"/>
      <c r="AF289" s="11">
        <f>D$7</f>
        <v>12</v>
      </c>
      <c r="AG289" s="11"/>
      <c r="AH289" s="11"/>
      <c r="AI289" s="25"/>
      <c r="AJ289" s="46"/>
      <c r="AK289" s="11"/>
      <c r="AL289" s="11"/>
      <c r="AM289" s="22"/>
    </row>
    <row r="290" spans="1:39" x14ac:dyDescent="0.2">
      <c r="B290" s="8" t="s">
        <v>11</v>
      </c>
      <c r="C290" s="8" t="s">
        <v>12</v>
      </c>
      <c r="D290" s="18">
        <f>D284*1000000/$B$13</f>
        <v>35905.484276520103</v>
      </c>
      <c r="E290" s="10">
        <f>E284</f>
        <v>1</v>
      </c>
      <c r="F290" s="4">
        <f>D290*E290</f>
        <v>35905.484276520103</v>
      </c>
      <c r="G290" s="11">
        <f>G284*1000000/$B$13</f>
        <v>50772.626931567327</v>
      </c>
      <c r="H290" s="10">
        <f>H284</f>
        <v>0.6</v>
      </c>
      <c r="I290" s="5">
        <f>G290*H290</f>
        <v>30463.576158940396</v>
      </c>
      <c r="J290" s="42"/>
      <c r="K290" s="25"/>
      <c r="L290" s="11"/>
      <c r="M290" s="25"/>
      <c r="N290" s="11">
        <f>B$8</f>
        <v>0.2</v>
      </c>
      <c r="O290" s="11"/>
      <c r="P290" s="11"/>
      <c r="Q290" s="25"/>
      <c r="R290" s="46"/>
      <c r="S290" s="25"/>
      <c r="T290" s="25"/>
      <c r="U290" s="11"/>
      <c r="V290" s="25"/>
      <c r="W290" s="11">
        <f>C$8</f>
        <v>6</v>
      </c>
      <c r="X290" s="11"/>
      <c r="Y290" s="11"/>
      <c r="Z290" s="25"/>
      <c r="AA290" s="25"/>
      <c r="AB290" s="48"/>
      <c r="AC290" s="25"/>
      <c r="AD290" s="11"/>
      <c r="AE290" s="25"/>
      <c r="AF290" s="11">
        <f>D$8</f>
        <v>12</v>
      </c>
      <c r="AG290" s="11"/>
      <c r="AH290" s="11"/>
      <c r="AI290" s="25"/>
      <c r="AJ290" s="46"/>
      <c r="AK290" s="11"/>
      <c r="AL290" s="11"/>
      <c r="AM290" s="22"/>
    </row>
    <row r="291" spans="1:39" x14ac:dyDescent="0.2">
      <c r="B291" s="8" t="s">
        <v>13</v>
      </c>
      <c r="C291" s="8" t="s">
        <v>14</v>
      </c>
      <c r="D291" s="18"/>
      <c r="E291" s="10">
        <f>E285</f>
        <v>0</v>
      </c>
      <c r="F291" s="4">
        <f>D290*E291</f>
        <v>0</v>
      </c>
      <c r="G291" s="11">
        <f>G285*1000000/$B$13</f>
        <v>0</v>
      </c>
      <c r="H291" s="10">
        <f>H285</f>
        <v>0.2</v>
      </c>
      <c r="I291" s="5">
        <f>G290*H291</f>
        <v>10154.525386313466</v>
      </c>
      <c r="J291" s="42"/>
      <c r="K291" s="25"/>
      <c r="L291" s="11"/>
      <c r="M291" s="25"/>
      <c r="N291" s="11">
        <f>B$9</f>
        <v>0.02</v>
      </c>
      <c r="O291" s="11"/>
      <c r="P291" s="11"/>
      <c r="Q291" s="25"/>
      <c r="R291" s="46"/>
      <c r="S291" s="25"/>
      <c r="T291" s="25"/>
      <c r="U291" s="11"/>
      <c r="V291" s="25"/>
      <c r="W291" s="11">
        <f>C$9</f>
        <v>0.6</v>
      </c>
      <c r="X291" s="11"/>
      <c r="Y291" s="11"/>
      <c r="Z291" s="25"/>
      <c r="AA291" s="25"/>
      <c r="AB291" s="48"/>
      <c r="AC291" s="25"/>
      <c r="AD291" s="11"/>
      <c r="AE291" s="25"/>
      <c r="AF291" s="11">
        <f>D$9</f>
        <v>1.2</v>
      </c>
      <c r="AG291" s="11"/>
      <c r="AH291" s="11"/>
      <c r="AI291" s="25"/>
      <c r="AJ291" s="46"/>
      <c r="AK291" s="11"/>
      <c r="AL291" s="11"/>
      <c r="AM291" s="22"/>
    </row>
    <row r="292" spans="1:39" ht="17" thickBot="1" x14ac:dyDescent="0.25">
      <c r="B292" s="8" t="s">
        <v>15</v>
      </c>
      <c r="C292" s="8" t="s">
        <v>16</v>
      </c>
      <c r="D292" s="27"/>
      <c r="E292" s="28">
        <f>E286</f>
        <v>0</v>
      </c>
      <c r="F292" s="7">
        <f>D290*E292</f>
        <v>0</v>
      </c>
      <c r="G292" s="29">
        <f>G286*1000000/$B$13</f>
        <v>0</v>
      </c>
      <c r="H292" s="28">
        <f t="shared" ref="H292" si="230">H286</f>
        <v>0.2</v>
      </c>
      <c r="I292" s="6">
        <f>G290*H292</f>
        <v>10154.525386313466</v>
      </c>
      <c r="J292" s="43"/>
      <c r="K292" s="44"/>
      <c r="L292" s="29"/>
      <c r="M292" s="44"/>
      <c r="N292" s="29">
        <f>B$10</f>
        <v>5.0000000000000001E-3</v>
      </c>
      <c r="O292" s="29"/>
      <c r="P292" s="29"/>
      <c r="Q292" s="44"/>
      <c r="R292" s="47"/>
      <c r="S292" s="44"/>
      <c r="T292" s="44"/>
      <c r="U292" s="29"/>
      <c r="V292" s="44"/>
      <c r="W292" s="29">
        <f>C$10</f>
        <v>0.15</v>
      </c>
      <c r="X292" s="29"/>
      <c r="Y292" s="29"/>
      <c r="Z292" s="44"/>
      <c r="AA292" s="44"/>
      <c r="AB292" s="49"/>
      <c r="AC292" s="44"/>
      <c r="AD292" s="29"/>
      <c r="AE292" s="44"/>
      <c r="AF292" s="29">
        <f>D$10</f>
        <v>0.3</v>
      </c>
      <c r="AG292" s="29"/>
      <c r="AH292" s="29"/>
      <c r="AI292" s="44"/>
      <c r="AJ292" s="47"/>
      <c r="AK292" s="29"/>
      <c r="AL292" s="29"/>
      <c r="AM292" s="30"/>
    </row>
    <row r="293" spans="1:39" x14ac:dyDescent="0.2">
      <c r="A293" s="1" t="s">
        <v>67</v>
      </c>
      <c r="B293" s="8" t="s">
        <v>30</v>
      </c>
      <c r="C293" s="8" t="s">
        <v>31</v>
      </c>
      <c r="D293" s="13" t="s">
        <v>20</v>
      </c>
      <c r="E293" s="14" t="s">
        <v>4</v>
      </c>
      <c r="F293" s="15" t="s">
        <v>3</v>
      </c>
      <c r="G293" s="16" t="s">
        <v>3</v>
      </c>
      <c r="H293" s="14" t="s">
        <v>4</v>
      </c>
      <c r="I293" s="15" t="s">
        <v>3</v>
      </c>
      <c r="J293" s="40" t="s">
        <v>20</v>
      </c>
      <c r="K293" s="41" t="s">
        <v>20</v>
      </c>
      <c r="L293" s="16" t="s">
        <v>32</v>
      </c>
      <c r="M293" s="41" t="s">
        <v>35</v>
      </c>
      <c r="N293" s="16" t="s">
        <v>5</v>
      </c>
      <c r="O293" s="16" t="s">
        <v>34</v>
      </c>
      <c r="P293" s="16" t="s">
        <v>21</v>
      </c>
      <c r="Q293" s="41" t="s">
        <v>21</v>
      </c>
      <c r="R293" s="45" t="s">
        <v>22</v>
      </c>
      <c r="S293" s="41" t="s">
        <v>20</v>
      </c>
      <c r="T293" s="41" t="s">
        <v>20</v>
      </c>
      <c r="U293" s="16" t="s">
        <v>32</v>
      </c>
      <c r="V293" s="41" t="s">
        <v>35</v>
      </c>
      <c r="W293" s="16" t="s">
        <v>5</v>
      </c>
      <c r="X293" s="16" t="s">
        <v>34</v>
      </c>
      <c r="Y293" s="16" t="s">
        <v>21</v>
      </c>
      <c r="Z293" s="41" t="s">
        <v>21</v>
      </c>
      <c r="AA293" s="45" t="s">
        <v>22</v>
      </c>
      <c r="AB293" s="41" t="s">
        <v>20</v>
      </c>
      <c r="AC293" s="41" t="s">
        <v>20</v>
      </c>
      <c r="AD293" s="16" t="s">
        <v>32</v>
      </c>
      <c r="AE293" s="41" t="s">
        <v>35</v>
      </c>
      <c r="AF293" s="16" t="s">
        <v>5</v>
      </c>
      <c r="AG293" s="16" t="s">
        <v>34</v>
      </c>
      <c r="AH293" s="16" t="s">
        <v>21</v>
      </c>
      <c r="AI293" s="41" t="s">
        <v>21</v>
      </c>
      <c r="AJ293" s="45" t="s">
        <v>22</v>
      </c>
      <c r="AK293" s="16" t="s">
        <v>23</v>
      </c>
      <c r="AL293" s="16" t="s">
        <v>24</v>
      </c>
      <c r="AM293" s="17" t="s">
        <v>36</v>
      </c>
    </row>
    <row r="294" spans="1:39" x14ac:dyDescent="0.2">
      <c r="D294" s="18"/>
      <c r="E294" s="10"/>
      <c r="F294" s="19"/>
      <c r="G294" s="11"/>
      <c r="H294" s="10"/>
      <c r="I294" s="20"/>
      <c r="J294" s="42" t="s">
        <v>6</v>
      </c>
      <c r="K294" s="25" t="s">
        <v>6</v>
      </c>
      <c r="L294" s="11"/>
      <c r="M294" s="25"/>
      <c r="N294" s="11"/>
      <c r="O294" s="11"/>
      <c r="P294" s="11"/>
      <c r="Q294" s="25"/>
      <c r="R294" s="46"/>
      <c r="S294" s="25" t="s">
        <v>6</v>
      </c>
      <c r="T294" s="25" t="s">
        <v>6</v>
      </c>
      <c r="U294" s="11"/>
      <c r="V294" s="25"/>
      <c r="W294" s="11"/>
      <c r="X294" s="11"/>
      <c r="Y294" s="11"/>
      <c r="Z294" s="25"/>
      <c r="AA294" s="25"/>
      <c r="AB294" s="48" t="s">
        <v>6</v>
      </c>
      <c r="AC294" s="25" t="s">
        <v>6</v>
      </c>
      <c r="AD294" s="11"/>
      <c r="AE294" s="25"/>
      <c r="AF294" s="11"/>
      <c r="AG294" s="11"/>
      <c r="AH294" s="11"/>
      <c r="AI294" s="25"/>
      <c r="AJ294" s="46"/>
      <c r="AK294" s="11"/>
      <c r="AL294" s="11"/>
      <c r="AM294" s="22"/>
    </row>
    <row r="295" spans="1:39" x14ac:dyDescent="0.2">
      <c r="D295" s="18" t="s">
        <v>27</v>
      </c>
      <c r="E295" s="10"/>
      <c r="F295" s="19" t="s">
        <v>27</v>
      </c>
      <c r="G295" s="11" t="s">
        <v>27</v>
      </c>
      <c r="H295" s="10"/>
      <c r="I295" s="20" t="s">
        <v>27</v>
      </c>
      <c r="J295" s="42" t="s">
        <v>27</v>
      </c>
      <c r="K295" s="25" t="s">
        <v>9</v>
      </c>
      <c r="L295" s="11" t="s">
        <v>27</v>
      </c>
      <c r="M295" s="25" t="s">
        <v>7</v>
      </c>
      <c r="N295" s="11" t="s">
        <v>8</v>
      </c>
      <c r="O295" s="11" t="s">
        <v>7</v>
      </c>
      <c r="P295" s="11" t="s">
        <v>9</v>
      </c>
      <c r="Q295" s="25" t="s">
        <v>27</v>
      </c>
      <c r="R295" s="46" t="s">
        <v>27</v>
      </c>
      <c r="S295" s="25" t="s">
        <v>27</v>
      </c>
      <c r="T295" s="25" t="s">
        <v>9</v>
      </c>
      <c r="U295" s="11" t="s">
        <v>27</v>
      </c>
      <c r="V295" s="25" t="s">
        <v>7</v>
      </c>
      <c r="W295" s="11" t="s">
        <v>8</v>
      </c>
      <c r="X295" s="11" t="s">
        <v>7</v>
      </c>
      <c r="Y295" s="11" t="s">
        <v>9</v>
      </c>
      <c r="Z295" s="25" t="s">
        <v>27</v>
      </c>
      <c r="AA295" s="25" t="s">
        <v>27</v>
      </c>
      <c r="AB295" s="48" t="s">
        <v>27</v>
      </c>
      <c r="AC295" s="25" t="s">
        <v>9</v>
      </c>
      <c r="AD295" s="11" t="s">
        <v>27</v>
      </c>
      <c r="AE295" s="25" t="s">
        <v>7</v>
      </c>
      <c r="AF295" s="11" t="s">
        <v>8</v>
      </c>
      <c r="AG295" s="11" t="s">
        <v>7</v>
      </c>
      <c r="AH295" s="11" t="s">
        <v>9</v>
      </c>
      <c r="AI295" s="25" t="s">
        <v>27</v>
      </c>
      <c r="AJ295" s="46" t="s">
        <v>27</v>
      </c>
      <c r="AK295" s="11"/>
      <c r="AL295" s="11"/>
      <c r="AM295" s="22"/>
    </row>
    <row r="296" spans="1:39" x14ac:dyDescent="0.2">
      <c r="B296" s="8" t="s">
        <v>19</v>
      </c>
      <c r="D296" s="23">
        <v>4.6153846153846156E-2</v>
      </c>
      <c r="E296" s="10"/>
      <c r="F296" s="19"/>
      <c r="G296" s="11"/>
      <c r="H296" s="10"/>
      <c r="I296" s="20"/>
      <c r="J296" s="59">
        <f>D296</f>
        <v>4.6153846153846156E-2</v>
      </c>
      <c r="K296" s="33">
        <f>J296*1000000000</f>
        <v>46153846.15384616</v>
      </c>
      <c r="L296" s="24">
        <v>5.0038167938931295</v>
      </c>
      <c r="M296" s="33">
        <f>L296*1000000</f>
        <v>5003816.7938931296</v>
      </c>
      <c r="N296" s="11">
        <f>N302*$B$13</f>
        <v>2.4021400000000002</v>
      </c>
      <c r="O296" s="11">
        <f>K296/N296</f>
        <v>19213637.071047548</v>
      </c>
      <c r="P296" s="25">
        <f>IF(O296&lt;M296,K296,M296*N296)</f>
        <v>12019868.473282443</v>
      </c>
      <c r="Q296" s="54">
        <f>P296/1000000000</f>
        <v>1.2019868473282444E-2</v>
      </c>
      <c r="R296" s="55">
        <f>J296-Q296</f>
        <v>3.4133977680563712E-2</v>
      </c>
      <c r="S296" s="54">
        <f>R296</f>
        <v>3.4133977680563712E-2</v>
      </c>
      <c r="T296" s="33">
        <f>S296*1000000000</f>
        <v>34133977.680563711</v>
      </c>
      <c r="U296" s="24">
        <v>0.83053435114503671</v>
      </c>
      <c r="V296" s="33">
        <f>U296*1000000</f>
        <v>830534.35114503675</v>
      </c>
      <c r="W296" s="11">
        <f>W302*$B$13</f>
        <v>72.0642</v>
      </c>
      <c r="X296" s="11">
        <f>T296/W296</f>
        <v>473660.67590514722</v>
      </c>
      <c r="Y296" s="25">
        <f>IF(X296&lt;V296,T296,V296*W296)</f>
        <v>34133977.680563711</v>
      </c>
      <c r="Z296" s="54">
        <f>Y296/1000000000</f>
        <v>3.4133977680563712E-2</v>
      </c>
      <c r="AA296" s="54">
        <f>S296-Z296</f>
        <v>0</v>
      </c>
      <c r="AB296" s="60">
        <f>AA296</f>
        <v>0</v>
      </c>
      <c r="AC296" s="33">
        <f>AB296*1000000000</f>
        <v>0</v>
      </c>
      <c r="AD296" s="24">
        <v>3.5809160305343521</v>
      </c>
      <c r="AE296" s="33">
        <f>AD296*1000000</f>
        <v>3580916.0305343522</v>
      </c>
      <c r="AF296" s="11">
        <f>AF302*$B$13</f>
        <v>144.1284</v>
      </c>
      <c r="AG296" s="11">
        <f>AC296/AF296</f>
        <v>0</v>
      </c>
      <c r="AH296" s="25">
        <f>IF(AG296&lt;AE296,AC296,AE296*AF296)</f>
        <v>0</v>
      </c>
      <c r="AI296" s="54">
        <f>AH296/1000000000</f>
        <v>0</v>
      </c>
      <c r="AJ296" s="54">
        <f>AB296-AI296</f>
        <v>0</v>
      </c>
      <c r="AK296" s="21"/>
      <c r="AL296" s="11"/>
      <c r="AM296" s="22"/>
    </row>
    <row r="297" spans="1:39" x14ac:dyDescent="0.2">
      <c r="B297" s="8" t="s">
        <v>11</v>
      </c>
      <c r="C297" s="8" t="s">
        <v>12</v>
      </c>
      <c r="D297" s="23">
        <v>7.6923076923076927E-3</v>
      </c>
      <c r="E297" s="10">
        <v>1</v>
      </c>
      <c r="F297" s="4">
        <f>D297*E297</f>
        <v>7.6923076923076927E-3</v>
      </c>
      <c r="G297" s="26">
        <v>0.64839254498714649</v>
      </c>
      <c r="H297" s="10">
        <v>0.6</v>
      </c>
      <c r="I297" s="5">
        <f>G297*H297</f>
        <v>0.38903552699228788</v>
      </c>
      <c r="J297" s="59">
        <f>F297+I297</f>
        <v>0.3967278346845956</v>
      </c>
      <c r="K297" s="33">
        <f t="shared" ref="K297:K299" si="231">J297*1000000000</f>
        <v>396727834.68459558</v>
      </c>
      <c r="L297" s="11"/>
      <c r="M297" s="12">
        <f>IF((M296-O296)&gt;0,M296-O296,0)</f>
        <v>0</v>
      </c>
      <c r="N297" s="11">
        <f>N303*$B$13</f>
        <v>2.4021400000000002</v>
      </c>
      <c r="O297" s="11">
        <f>K297/N297</f>
        <v>165156000.3516013</v>
      </c>
      <c r="P297" s="25">
        <f>IF(O297&lt;M297,K297,M297*N297)</f>
        <v>0</v>
      </c>
      <c r="Q297" s="54">
        <f t="shared" ref="Q297:Q299" si="232">P297/1000000000</f>
        <v>0</v>
      </c>
      <c r="R297" s="55">
        <f>J297-Q297</f>
        <v>0.3967278346845956</v>
      </c>
      <c r="S297" s="54">
        <f>0.5*R297</f>
        <v>0.1983639173422978</v>
      </c>
      <c r="T297" s="33">
        <f t="shared" ref="T297:T299" si="233">S297*1000000000</f>
        <v>198363917.34229779</v>
      </c>
      <c r="U297" s="11"/>
      <c r="V297" s="12">
        <f>IF((V296-X296)&gt;0,V296-X296,0)</f>
        <v>356873.67523988953</v>
      </c>
      <c r="W297" s="11">
        <f>W303*$B$13</f>
        <v>72.0642</v>
      </c>
      <c r="X297" s="11">
        <f>T297/W297</f>
        <v>2752600.0058600218</v>
      </c>
      <c r="Y297" s="25">
        <f>IF(X297&lt;V297,T297,V297*W297)</f>
        <v>25717815.907222446</v>
      </c>
      <c r="Z297" s="54">
        <f t="shared" ref="Z297:Z299" si="234">Y297/1000000000</f>
        <v>2.5717815907222445E-2</v>
      </c>
      <c r="AA297" s="54">
        <f>S297-Z297</f>
        <v>0.17264610143507536</v>
      </c>
      <c r="AB297" s="60">
        <f>0.5*AA297</f>
        <v>8.632305071753768E-2</v>
      </c>
      <c r="AC297" s="33">
        <f t="shared" ref="AC297:AC299" si="235">AB297*1000000000</f>
        <v>86323050.717537686</v>
      </c>
      <c r="AD297" s="11"/>
      <c r="AE297" s="12">
        <f>IF((AE296-AG296)&gt;0,AE296-AG296,0)</f>
        <v>3580916.0305343522</v>
      </c>
      <c r="AF297" s="11">
        <f>AF303*$B$13</f>
        <v>144.1284</v>
      </c>
      <c r="AG297" s="11">
        <f>AC297/AF297</f>
        <v>598931.58265503321</v>
      </c>
      <c r="AH297" s="25">
        <f>IF(AG297&lt;AE297,AC297,AE297*AF297)</f>
        <v>86323050.717537686</v>
      </c>
      <c r="AI297" s="54">
        <f t="shared" ref="AI297" si="236">AH297/1000000000</f>
        <v>8.632305071753768E-2</v>
      </c>
      <c r="AJ297" s="54">
        <f>AB297-AI297</f>
        <v>0</v>
      </c>
      <c r="AK297" s="21"/>
      <c r="AL297" s="11"/>
      <c r="AM297" s="22"/>
    </row>
    <row r="298" spans="1:39" x14ac:dyDescent="0.2">
      <c r="B298" s="8" t="s">
        <v>13</v>
      </c>
      <c r="C298" s="8" t="s">
        <v>14</v>
      </c>
      <c r="D298" s="18"/>
      <c r="E298" s="10">
        <v>0</v>
      </c>
      <c r="F298" s="4">
        <f>D297*E298</f>
        <v>0</v>
      </c>
      <c r="G298" s="11"/>
      <c r="H298" s="10">
        <v>0.2</v>
      </c>
      <c r="I298" s="5">
        <f>G297*H298</f>
        <v>0.1296785089974293</v>
      </c>
      <c r="J298" s="59">
        <f>F298+I298</f>
        <v>0.1296785089974293</v>
      </c>
      <c r="K298" s="33">
        <f t="shared" si="231"/>
        <v>129678508.9974293</v>
      </c>
      <c r="L298" s="11"/>
      <c r="M298" s="12">
        <f>IF((M297-O297)&gt;0,M297-O297,0)</f>
        <v>0</v>
      </c>
      <c r="N298" s="11">
        <f>N304*$B$13</f>
        <v>0.24021400000000001</v>
      </c>
      <c r="O298" s="11">
        <f>K298/N298</f>
        <v>539845758.35475576</v>
      </c>
      <c r="P298" s="25">
        <f>IF(O298&lt;M298,K298,M298*N298)</f>
        <v>0</v>
      </c>
      <c r="Q298" s="54">
        <f t="shared" si="232"/>
        <v>0</v>
      </c>
      <c r="R298" s="55">
        <f t="shared" ref="R298:R299" si="237">J298-Q298</f>
        <v>0.1296785089974293</v>
      </c>
      <c r="S298" s="54">
        <f>0.5*R297+0.5*R298</f>
        <v>0.26320317184101244</v>
      </c>
      <c r="T298" s="33">
        <f t="shared" si="233"/>
        <v>263203171.84101245</v>
      </c>
      <c r="U298" s="11"/>
      <c r="V298" s="12">
        <f>IF((V297-X297)&gt;0,V297-X297,0)</f>
        <v>0</v>
      </c>
      <c r="W298" s="11">
        <f>W304*$B$13</f>
        <v>7.2064199999999996</v>
      </c>
      <c r="X298" s="11">
        <f>T298/W298</f>
        <v>36523429.364512816</v>
      </c>
      <c r="Y298" s="25">
        <f>IF(X298&lt;V298,T298,V298*W298)</f>
        <v>0</v>
      </c>
      <c r="Z298" s="54">
        <f t="shared" si="234"/>
        <v>0</v>
      </c>
      <c r="AA298" s="54">
        <f t="shared" ref="AA298" si="238">S298-Z298</f>
        <v>0.26320317184101244</v>
      </c>
      <c r="AB298" s="60">
        <f>0.5*AA297+0.5*AA298</f>
        <v>0.2179246366380439</v>
      </c>
      <c r="AC298" s="33">
        <f t="shared" si="235"/>
        <v>217924636.63804391</v>
      </c>
      <c r="AD298" s="11"/>
      <c r="AE298" s="12">
        <f>IF((AE297-AG297)&gt;0,AE297-AG297,0)</f>
        <v>2981984.4478793191</v>
      </c>
      <c r="AF298" s="11">
        <f>AF304*$B$13</f>
        <v>14.412839999999999</v>
      </c>
      <c r="AG298" s="11">
        <f>AC298/AF298</f>
        <v>15120173.167678537</v>
      </c>
      <c r="AH298" s="25">
        <f>IF(AG298&lt;AE298,AC298,AE298*AF298)</f>
        <v>42978864.729772963</v>
      </c>
      <c r="AI298" s="54">
        <f>AH298/1000000000</f>
        <v>4.2978864729772963E-2</v>
      </c>
      <c r="AJ298" s="54">
        <f>AB298-AI298</f>
        <v>0.17494577190827093</v>
      </c>
      <c r="AK298" s="21"/>
      <c r="AL298" s="11"/>
      <c r="AM298" s="22"/>
    </row>
    <row r="299" spans="1:39" x14ac:dyDescent="0.2">
      <c r="B299" s="8" t="s">
        <v>15</v>
      </c>
      <c r="C299" s="8" t="s">
        <v>16</v>
      </c>
      <c r="D299" s="18"/>
      <c r="E299" s="10">
        <v>0</v>
      </c>
      <c r="F299" s="4">
        <f>D297*E299</f>
        <v>0</v>
      </c>
      <c r="G299" s="11"/>
      <c r="H299" s="10">
        <v>0.2</v>
      </c>
      <c r="I299" s="5">
        <f>G297*H299</f>
        <v>0.1296785089974293</v>
      </c>
      <c r="J299" s="59">
        <f t="shared" ref="J299" si="239">F299+I299</f>
        <v>0.1296785089974293</v>
      </c>
      <c r="K299" s="33">
        <f t="shared" si="231"/>
        <v>129678508.9974293</v>
      </c>
      <c r="L299" s="11"/>
      <c r="M299" s="12">
        <f>IF((M298-O298)&gt;0,M298-O298,0)</f>
        <v>0</v>
      </c>
      <c r="N299" s="11">
        <f>N305*$B$13</f>
        <v>6.0053500000000003E-2</v>
      </c>
      <c r="O299" s="11">
        <f>K299/N299</f>
        <v>2159383033.419023</v>
      </c>
      <c r="P299" s="25">
        <f>IF(O299&lt;M299,K299,M299*N299)</f>
        <v>0</v>
      </c>
      <c r="Q299" s="54">
        <f t="shared" si="232"/>
        <v>0</v>
      </c>
      <c r="R299" s="55">
        <f t="shared" si="237"/>
        <v>0.1296785089974293</v>
      </c>
      <c r="S299" s="54">
        <f>0.5*R298+R299</f>
        <v>0.19451776349614397</v>
      </c>
      <c r="T299" s="33">
        <f t="shared" si="233"/>
        <v>194517763.49614397</v>
      </c>
      <c r="U299" s="11"/>
      <c r="V299" s="12">
        <f>IF((V298-X298)&gt;0,V298-X298,0)</f>
        <v>0</v>
      </c>
      <c r="W299" s="11">
        <f>W305*$B$13</f>
        <v>1.8016049999999999</v>
      </c>
      <c r="X299" s="11">
        <f>T299/W299</f>
        <v>107969151.67095117</v>
      </c>
      <c r="Y299" s="25">
        <f>IF(X299&lt;V299,T299,V299*W299)</f>
        <v>0</v>
      </c>
      <c r="Z299" s="54">
        <f t="shared" si="234"/>
        <v>0</v>
      </c>
      <c r="AA299" s="54">
        <f>S299-Z299</f>
        <v>0.19451776349614397</v>
      </c>
      <c r="AB299" s="60">
        <f>0.5*AA298+AA299</f>
        <v>0.32611934941665022</v>
      </c>
      <c r="AC299" s="33">
        <f t="shared" si="235"/>
        <v>326119349.41665024</v>
      </c>
      <c r="AD299" s="11"/>
      <c r="AE299" s="12">
        <f>IF((AE298-AG298)&gt;0,AE298-AG298,0)</f>
        <v>0</v>
      </c>
      <c r="AF299" s="11">
        <f>AF305*$B$13</f>
        <v>3.6032099999999998</v>
      </c>
      <c r="AG299" s="11">
        <f>AC299/AF299</f>
        <v>90508005.19998841</v>
      </c>
      <c r="AH299" s="25">
        <f>IF(AG299&lt;AE299,AC299,AE299*AF299)</f>
        <v>0</v>
      </c>
      <c r="AI299" s="54">
        <f t="shared" ref="AI299" si="240">AH299/1000000000</f>
        <v>0</v>
      </c>
      <c r="AJ299" s="54">
        <f>AB299-AI299</f>
        <v>0.32611934941665022</v>
      </c>
      <c r="AK299" s="21"/>
      <c r="AL299" s="11"/>
      <c r="AM299" s="22"/>
    </row>
    <row r="300" spans="1:39" x14ac:dyDescent="0.2">
      <c r="B300" s="8" t="s">
        <v>6</v>
      </c>
      <c r="D300" s="18"/>
      <c r="E300" s="10"/>
      <c r="F300" s="19"/>
      <c r="G300" s="11"/>
      <c r="H300" s="10"/>
      <c r="I300" s="20"/>
      <c r="J300" s="58">
        <f>SUM(J296:J299)</f>
        <v>0.70223869883330037</v>
      </c>
      <c r="K300" s="25"/>
      <c r="L300" s="11"/>
      <c r="M300" s="25"/>
      <c r="N300" s="11"/>
      <c r="O300" s="11"/>
      <c r="P300" s="11"/>
      <c r="Q300" s="56">
        <f>SUM(Q296:Q299)</f>
        <v>1.2019868473282444E-2</v>
      </c>
      <c r="R300" s="57">
        <f>SUM(R296:R299)</f>
        <v>0.69021883036001785</v>
      </c>
      <c r="S300" s="56">
        <f>SUM(S296:S299)</f>
        <v>0.69021883036001785</v>
      </c>
      <c r="T300" s="25">
        <f>SUM(T296:T299)</f>
        <v>690218830.3600179</v>
      </c>
      <c r="U300" s="11"/>
      <c r="V300" s="25"/>
      <c r="W300" s="11"/>
      <c r="X300" s="11"/>
      <c r="Y300" s="11"/>
      <c r="Z300" s="56">
        <f>SUM(Z296:Z299)</f>
        <v>5.9851793587786153E-2</v>
      </c>
      <c r="AA300" s="56">
        <f>SUM(AA296:AA299)</f>
        <v>0.63036703677223183</v>
      </c>
      <c r="AB300" s="61">
        <f>SUM(AB296:AB299)</f>
        <v>0.63036703677223183</v>
      </c>
      <c r="AC300" s="25">
        <f>SUM(AC296:AC299)</f>
        <v>630367036.77223182</v>
      </c>
      <c r="AD300" s="11"/>
      <c r="AE300" s="25"/>
      <c r="AF300" s="11"/>
      <c r="AG300" s="11"/>
      <c r="AH300" s="11"/>
      <c r="AI300" s="56">
        <f>SUM(AI296:AI299)</f>
        <v>0.12930191544731065</v>
      </c>
      <c r="AJ300" s="56">
        <f>SUM(AJ296:AJ299)</f>
        <v>0.50106512132492109</v>
      </c>
      <c r="AK300" s="21">
        <f>Q300+Z300+AI300</f>
        <v>0.20117357750837925</v>
      </c>
      <c r="AL300" s="11">
        <f>AJ300</f>
        <v>0.50106512132492109</v>
      </c>
      <c r="AM300" s="34">
        <f>AK300/(AK300+AL300)</f>
        <v>0.28647463867002643</v>
      </c>
    </row>
    <row r="301" spans="1:39" x14ac:dyDescent="0.2">
      <c r="D301" s="18" t="s">
        <v>17</v>
      </c>
      <c r="E301" s="10"/>
      <c r="F301" s="19" t="s">
        <v>17</v>
      </c>
      <c r="G301" s="11" t="s">
        <v>17</v>
      </c>
      <c r="H301" s="10"/>
      <c r="I301" s="20" t="s">
        <v>17</v>
      </c>
      <c r="J301" s="42"/>
      <c r="K301" s="25"/>
      <c r="L301" s="11"/>
      <c r="M301" s="25"/>
      <c r="N301" s="11" t="s">
        <v>33</v>
      </c>
      <c r="O301" s="11"/>
      <c r="P301" s="11"/>
      <c r="Q301" s="25"/>
      <c r="R301" s="46"/>
      <c r="S301" s="25"/>
      <c r="T301" s="25"/>
      <c r="U301" s="11"/>
      <c r="V301" s="25"/>
      <c r="W301" s="11" t="s">
        <v>33</v>
      </c>
      <c r="X301" s="11"/>
      <c r="Y301" s="11"/>
      <c r="Z301" s="25"/>
      <c r="AA301" s="25"/>
      <c r="AB301" s="48"/>
      <c r="AC301" s="25"/>
      <c r="AD301" s="11"/>
      <c r="AE301" s="25"/>
      <c r="AF301" s="11" t="s">
        <v>33</v>
      </c>
      <c r="AG301" s="11"/>
      <c r="AH301" s="11"/>
      <c r="AI301" s="25"/>
      <c r="AJ301" s="46"/>
      <c r="AK301" s="11"/>
      <c r="AL301" s="11"/>
      <c r="AM301" s="22"/>
    </row>
    <row r="302" spans="1:39" x14ac:dyDescent="0.2">
      <c r="B302" s="8" t="s">
        <v>19</v>
      </c>
      <c r="D302" s="18">
        <f>D296*1000000/$B$13</f>
        <v>3842.7274142095093</v>
      </c>
      <c r="E302" s="10"/>
      <c r="F302" s="19"/>
      <c r="G302" s="11"/>
      <c r="H302" s="10"/>
      <c r="I302" s="20"/>
      <c r="J302" s="42"/>
      <c r="K302" s="25"/>
      <c r="L302" s="11"/>
      <c r="M302" s="25"/>
      <c r="N302" s="11">
        <f>B$7</f>
        <v>0.2</v>
      </c>
      <c r="O302" s="11"/>
      <c r="P302" s="11"/>
      <c r="Q302" s="25"/>
      <c r="R302" s="46"/>
      <c r="S302" s="25"/>
      <c r="T302" s="25"/>
      <c r="U302" s="11"/>
      <c r="V302" s="25"/>
      <c r="W302" s="11">
        <f>C$7</f>
        <v>6</v>
      </c>
      <c r="X302" s="11"/>
      <c r="Y302" s="11"/>
      <c r="Z302" s="25"/>
      <c r="AA302" s="25"/>
      <c r="AB302" s="48"/>
      <c r="AC302" s="25"/>
      <c r="AD302" s="11"/>
      <c r="AE302" s="25"/>
      <c r="AF302" s="11">
        <f>D$7</f>
        <v>12</v>
      </c>
      <c r="AG302" s="11"/>
      <c r="AH302" s="11"/>
      <c r="AI302" s="25"/>
      <c r="AJ302" s="46"/>
      <c r="AK302" s="11"/>
      <c r="AL302" s="11"/>
      <c r="AM302" s="22"/>
    </row>
    <row r="303" spans="1:39" x14ac:dyDescent="0.2">
      <c r="B303" s="8" t="s">
        <v>11</v>
      </c>
      <c r="C303" s="8" t="s">
        <v>12</v>
      </c>
      <c r="D303" s="18">
        <f>D297*1000000/$B$13</f>
        <v>640.45456903491822</v>
      </c>
      <c r="E303" s="10">
        <f>E297</f>
        <v>1</v>
      </c>
      <c r="F303" s="4">
        <f>D303*E303</f>
        <v>640.45456903491822</v>
      </c>
      <c r="G303" s="11">
        <f>G297*1000000/$B$13</f>
        <v>53984.575835475574</v>
      </c>
      <c r="H303" s="10">
        <f>H297</f>
        <v>0.6</v>
      </c>
      <c r="I303" s="5">
        <f>G303*H303</f>
        <v>32390.745501285342</v>
      </c>
      <c r="J303" s="42"/>
      <c r="K303" s="25"/>
      <c r="L303" s="11"/>
      <c r="M303" s="25"/>
      <c r="N303" s="11">
        <f>B$8</f>
        <v>0.2</v>
      </c>
      <c r="O303" s="11"/>
      <c r="P303" s="11"/>
      <c r="Q303" s="25"/>
      <c r="R303" s="46"/>
      <c r="S303" s="25"/>
      <c r="T303" s="25"/>
      <c r="U303" s="11"/>
      <c r="V303" s="25"/>
      <c r="W303" s="11">
        <f>C$8</f>
        <v>6</v>
      </c>
      <c r="X303" s="11"/>
      <c r="Y303" s="11"/>
      <c r="Z303" s="25"/>
      <c r="AA303" s="25"/>
      <c r="AB303" s="48"/>
      <c r="AC303" s="25"/>
      <c r="AD303" s="11"/>
      <c r="AE303" s="25"/>
      <c r="AF303" s="11">
        <f>D$8</f>
        <v>12</v>
      </c>
      <c r="AG303" s="11"/>
      <c r="AH303" s="11"/>
      <c r="AI303" s="25"/>
      <c r="AJ303" s="46"/>
      <c r="AK303" s="11"/>
      <c r="AL303" s="11"/>
      <c r="AM303" s="22"/>
    </row>
    <row r="304" spans="1:39" x14ac:dyDescent="0.2">
      <c r="B304" s="8" t="s">
        <v>13</v>
      </c>
      <c r="C304" s="8" t="s">
        <v>14</v>
      </c>
      <c r="D304" s="18"/>
      <c r="E304" s="10">
        <f>E298</f>
        <v>0</v>
      </c>
      <c r="F304" s="4">
        <f>D303*E304</f>
        <v>0</v>
      </c>
      <c r="G304" s="11">
        <f>G298*1000000/$B$13</f>
        <v>0</v>
      </c>
      <c r="H304" s="10">
        <f>H298</f>
        <v>0.2</v>
      </c>
      <c r="I304" s="5">
        <f>G303*H304</f>
        <v>10796.915167095116</v>
      </c>
      <c r="J304" s="42"/>
      <c r="K304" s="25"/>
      <c r="L304" s="11"/>
      <c r="M304" s="25"/>
      <c r="N304" s="11">
        <f>B$9</f>
        <v>0.02</v>
      </c>
      <c r="O304" s="11"/>
      <c r="P304" s="11"/>
      <c r="Q304" s="25"/>
      <c r="R304" s="46"/>
      <c r="S304" s="25"/>
      <c r="T304" s="25"/>
      <c r="U304" s="11"/>
      <c r="V304" s="25"/>
      <c r="W304" s="11">
        <f>C$9</f>
        <v>0.6</v>
      </c>
      <c r="X304" s="11"/>
      <c r="Y304" s="11"/>
      <c r="Z304" s="25"/>
      <c r="AA304" s="25"/>
      <c r="AB304" s="48"/>
      <c r="AC304" s="25"/>
      <c r="AD304" s="11"/>
      <c r="AE304" s="25"/>
      <c r="AF304" s="11">
        <f>D$9</f>
        <v>1.2</v>
      </c>
      <c r="AG304" s="11"/>
      <c r="AH304" s="11"/>
      <c r="AI304" s="25"/>
      <c r="AJ304" s="46"/>
      <c r="AK304" s="11"/>
      <c r="AL304" s="11"/>
      <c r="AM304" s="22"/>
    </row>
    <row r="305" spans="1:39" ht="17" thickBot="1" x14ac:dyDescent="0.25">
      <c r="B305" s="8" t="s">
        <v>15</v>
      </c>
      <c r="C305" s="8" t="s">
        <v>16</v>
      </c>
      <c r="D305" s="27"/>
      <c r="E305" s="28">
        <f>E299</f>
        <v>0</v>
      </c>
      <c r="F305" s="7">
        <f>D303*E305</f>
        <v>0</v>
      </c>
      <c r="G305" s="29">
        <f>G299*1000000/$B$13</f>
        <v>0</v>
      </c>
      <c r="H305" s="28">
        <f t="shared" ref="H305" si="241">H299</f>
        <v>0.2</v>
      </c>
      <c r="I305" s="6">
        <f>G303*H305</f>
        <v>10796.915167095116</v>
      </c>
      <c r="J305" s="43"/>
      <c r="K305" s="44"/>
      <c r="L305" s="29"/>
      <c r="M305" s="44"/>
      <c r="N305" s="29">
        <f>B$10</f>
        <v>5.0000000000000001E-3</v>
      </c>
      <c r="O305" s="29"/>
      <c r="P305" s="29"/>
      <c r="Q305" s="44"/>
      <c r="R305" s="47"/>
      <c r="S305" s="44"/>
      <c r="T305" s="44"/>
      <c r="U305" s="29"/>
      <c r="V305" s="44"/>
      <c r="W305" s="29">
        <f>C$10</f>
        <v>0.15</v>
      </c>
      <c r="X305" s="29"/>
      <c r="Y305" s="29"/>
      <c r="Z305" s="44"/>
      <c r="AA305" s="44"/>
      <c r="AB305" s="49"/>
      <c r="AC305" s="44"/>
      <c r="AD305" s="29"/>
      <c r="AE305" s="44"/>
      <c r="AF305" s="29">
        <f>D$10</f>
        <v>0.3</v>
      </c>
      <c r="AG305" s="29"/>
      <c r="AH305" s="29"/>
      <c r="AI305" s="44"/>
      <c r="AJ305" s="47"/>
      <c r="AK305" s="29"/>
      <c r="AL305" s="29"/>
      <c r="AM305" s="30"/>
    </row>
    <row r="306" spans="1:39" x14ac:dyDescent="0.2">
      <c r="A306" s="1" t="s">
        <v>25</v>
      </c>
      <c r="B306" s="8" t="s">
        <v>30</v>
      </c>
      <c r="C306" s="8" t="s">
        <v>31</v>
      </c>
      <c r="D306" s="13" t="s">
        <v>20</v>
      </c>
      <c r="E306" s="14" t="s">
        <v>4</v>
      </c>
      <c r="F306" s="15" t="s">
        <v>3</v>
      </c>
      <c r="G306" s="16" t="s">
        <v>3</v>
      </c>
      <c r="H306" s="14" t="s">
        <v>4</v>
      </c>
      <c r="I306" s="15" t="s">
        <v>3</v>
      </c>
      <c r="J306" s="40" t="s">
        <v>20</v>
      </c>
      <c r="K306" s="41" t="s">
        <v>20</v>
      </c>
      <c r="L306" s="16" t="s">
        <v>32</v>
      </c>
      <c r="M306" s="41" t="s">
        <v>35</v>
      </c>
      <c r="N306" s="16" t="s">
        <v>5</v>
      </c>
      <c r="O306" s="16" t="s">
        <v>34</v>
      </c>
      <c r="P306" s="16" t="s">
        <v>21</v>
      </c>
      <c r="Q306" s="41" t="s">
        <v>21</v>
      </c>
      <c r="R306" s="45" t="s">
        <v>22</v>
      </c>
      <c r="S306" s="41" t="s">
        <v>20</v>
      </c>
      <c r="T306" s="41" t="s">
        <v>20</v>
      </c>
      <c r="U306" s="16" t="s">
        <v>32</v>
      </c>
      <c r="V306" s="41" t="s">
        <v>35</v>
      </c>
      <c r="W306" s="16" t="s">
        <v>5</v>
      </c>
      <c r="X306" s="16" t="s">
        <v>34</v>
      </c>
      <c r="Y306" s="16" t="s">
        <v>21</v>
      </c>
      <c r="Z306" s="41" t="s">
        <v>21</v>
      </c>
      <c r="AA306" s="45" t="s">
        <v>22</v>
      </c>
      <c r="AB306" s="41" t="s">
        <v>20</v>
      </c>
      <c r="AC306" s="41" t="s">
        <v>20</v>
      </c>
      <c r="AD306" s="16" t="s">
        <v>32</v>
      </c>
      <c r="AE306" s="41" t="s">
        <v>35</v>
      </c>
      <c r="AF306" s="16" t="s">
        <v>5</v>
      </c>
      <c r="AG306" s="16" t="s">
        <v>34</v>
      </c>
      <c r="AH306" s="16" t="s">
        <v>21</v>
      </c>
      <c r="AI306" s="41" t="s">
        <v>21</v>
      </c>
      <c r="AJ306" s="45" t="s">
        <v>22</v>
      </c>
      <c r="AK306" s="16" t="s">
        <v>23</v>
      </c>
      <c r="AL306" s="16" t="s">
        <v>24</v>
      </c>
      <c r="AM306" s="17" t="s">
        <v>36</v>
      </c>
    </row>
    <row r="307" spans="1:39" x14ac:dyDescent="0.2">
      <c r="D307" s="18"/>
      <c r="E307" s="10"/>
      <c r="F307" s="19"/>
      <c r="G307" s="11"/>
      <c r="H307" s="10"/>
      <c r="I307" s="20"/>
      <c r="J307" s="42" t="s">
        <v>6</v>
      </c>
      <c r="K307" s="25" t="s">
        <v>6</v>
      </c>
      <c r="L307" s="11"/>
      <c r="M307" s="25"/>
      <c r="N307" s="11"/>
      <c r="O307" s="11"/>
      <c r="P307" s="11"/>
      <c r="Q307" s="25"/>
      <c r="R307" s="46"/>
      <c r="S307" s="25" t="s">
        <v>6</v>
      </c>
      <c r="T307" s="25" t="s">
        <v>6</v>
      </c>
      <c r="U307" s="11"/>
      <c r="V307" s="25"/>
      <c r="W307" s="11"/>
      <c r="X307" s="11"/>
      <c r="Y307" s="11"/>
      <c r="Z307" s="25"/>
      <c r="AA307" s="25"/>
      <c r="AB307" s="48" t="s">
        <v>6</v>
      </c>
      <c r="AC307" s="25" t="s">
        <v>6</v>
      </c>
      <c r="AD307" s="11"/>
      <c r="AE307" s="25"/>
      <c r="AF307" s="11"/>
      <c r="AG307" s="11"/>
      <c r="AH307" s="11"/>
      <c r="AI307" s="25"/>
      <c r="AJ307" s="46"/>
      <c r="AK307" s="11"/>
      <c r="AL307" s="11"/>
      <c r="AM307" s="22"/>
    </row>
    <row r="308" spans="1:39" x14ac:dyDescent="0.2">
      <c r="D308" s="18" t="s">
        <v>27</v>
      </c>
      <c r="E308" s="10"/>
      <c r="F308" s="19" t="s">
        <v>27</v>
      </c>
      <c r="G308" s="11" t="s">
        <v>27</v>
      </c>
      <c r="H308" s="10"/>
      <c r="I308" s="20" t="s">
        <v>27</v>
      </c>
      <c r="J308" s="42" t="s">
        <v>27</v>
      </c>
      <c r="K308" s="25" t="s">
        <v>9</v>
      </c>
      <c r="L308" s="11" t="s">
        <v>27</v>
      </c>
      <c r="M308" s="25" t="s">
        <v>7</v>
      </c>
      <c r="N308" s="11" t="s">
        <v>8</v>
      </c>
      <c r="O308" s="11" t="s">
        <v>7</v>
      </c>
      <c r="P308" s="11" t="s">
        <v>9</v>
      </c>
      <c r="Q308" s="25" t="s">
        <v>27</v>
      </c>
      <c r="R308" s="46" t="s">
        <v>27</v>
      </c>
      <c r="S308" s="25" t="s">
        <v>27</v>
      </c>
      <c r="T308" s="25" t="s">
        <v>9</v>
      </c>
      <c r="U308" s="11" t="s">
        <v>27</v>
      </c>
      <c r="V308" s="25" t="s">
        <v>7</v>
      </c>
      <c r="W308" s="11" t="s">
        <v>8</v>
      </c>
      <c r="X308" s="11" t="s">
        <v>7</v>
      </c>
      <c r="Y308" s="11" t="s">
        <v>9</v>
      </c>
      <c r="Z308" s="25" t="s">
        <v>27</v>
      </c>
      <c r="AA308" s="25" t="s">
        <v>27</v>
      </c>
      <c r="AB308" s="48" t="s">
        <v>27</v>
      </c>
      <c r="AC308" s="25" t="s">
        <v>9</v>
      </c>
      <c r="AD308" s="11" t="s">
        <v>27</v>
      </c>
      <c r="AE308" s="25" t="s">
        <v>7</v>
      </c>
      <c r="AF308" s="11" t="s">
        <v>8</v>
      </c>
      <c r="AG308" s="11" t="s">
        <v>7</v>
      </c>
      <c r="AH308" s="11" t="s">
        <v>9</v>
      </c>
      <c r="AI308" s="25" t="s">
        <v>27</v>
      </c>
      <c r="AJ308" s="46" t="s">
        <v>27</v>
      </c>
      <c r="AK308" s="11"/>
      <c r="AL308" s="11"/>
      <c r="AM308" s="22"/>
    </row>
    <row r="309" spans="1:39" x14ac:dyDescent="0.2">
      <c r="B309" s="8" t="s">
        <v>19</v>
      </c>
      <c r="D309" s="23">
        <v>0.01</v>
      </c>
      <c r="E309" s="10"/>
      <c r="F309" s="19"/>
      <c r="G309" s="11"/>
      <c r="H309" s="10"/>
      <c r="I309" s="20"/>
      <c r="J309" s="59">
        <f>D309</f>
        <v>0.01</v>
      </c>
      <c r="K309" s="33">
        <f>J309*1000000000</f>
        <v>10000000</v>
      </c>
      <c r="L309" s="24">
        <v>10.8</v>
      </c>
      <c r="M309" s="33">
        <f>L309*1000000</f>
        <v>10800000</v>
      </c>
      <c r="N309" s="11">
        <f>N315*$B$13</f>
        <v>2.4021400000000002</v>
      </c>
      <c r="O309" s="11">
        <f>K309/N309</f>
        <v>4162954.6987269684</v>
      </c>
      <c r="P309" s="25">
        <f>IF(O309&lt;M309,K309,M309*N309)</f>
        <v>10000000</v>
      </c>
      <c r="Q309" s="54">
        <f>P309/1000000000</f>
        <v>0.01</v>
      </c>
      <c r="R309" s="55">
        <f>J309-Q309</f>
        <v>0</v>
      </c>
      <c r="S309" s="54">
        <f>R309</f>
        <v>0</v>
      </c>
      <c r="T309" s="33">
        <f>S309*1000000000</f>
        <v>0</v>
      </c>
      <c r="U309" s="24">
        <v>0</v>
      </c>
      <c r="V309" s="33">
        <f>U309*1000000</f>
        <v>0</v>
      </c>
      <c r="W309" s="11">
        <f>W315*$B$13</f>
        <v>72.0642</v>
      </c>
      <c r="X309" s="11">
        <f>T309/W309</f>
        <v>0</v>
      </c>
      <c r="Y309" s="25">
        <f>IF(X309&lt;V309,T309,V309*W309)</f>
        <v>0</v>
      </c>
      <c r="Z309" s="54">
        <f>Y309/1000000000</f>
        <v>0</v>
      </c>
      <c r="AA309" s="54">
        <f>S309-Z309</f>
        <v>0</v>
      </c>
      <c r="AB309" s="60">
        <f>AA309</f>
        <v>0</v>
      </c>
      <c r="AC309" s="33">
        <f>AB309*1000000000</f>
        <v>0</v>
      </c>
      <c r="AD309" s="24">
        <v>11.799999999999997</v>
      </c>
      <c r="AE309" s="33">
        <f>AD309*1000000</f>
        <v>11799999.999999996</v>
      </c>
      <c r="AF309" s="11">
        <f>AF315*$B$13</f>
        <v>144.1284</v>
      </c>
      <c r="AG309" s="11">
        <f>AC309/AF309</f>
        <v>0</v>
      </c>
      <c r="AH309" s="25">
        <f>IF(AG309&lt;AE309,AC309,AE309*AF309)</f>
        <v>0</v>
      </c>
      <c r="AI309" s="54">
        <f>AH309/1000000000</f>
        <v>0</v>
      </c>
      <c r="AJ309" s="54">
        <f>AB309-AI309</f>
        <v>0</v>
      </c>
      <c r="AK309" s="21"/>
      <c r="AL309" s="11"/>
      <c r="AM309" s="22"/>
    </row>
    <row r="310" spans="1:39" x14ac:dyDescent="0.2">
      <c r="B310" s="8" t="s">
        <v>11</v>
      </c>
      <c r="C310" s="8" t="s">
        <v>12</v>
      </c>
      <c r="D310" s="23">
        <v>0.01</v>
      </c>
      <c r="E310" s="10">
        <v>1</v>
      </c>
      <c r="F310" s="4">
        <f>D310*E310</f>
        <v>0.01</v>
      </c>
      <c r="G310" s="26">
        <v>0.26042281006071116</v>
      </c>
      <c r="H310" s="10">
        <v>0.6</v>
      </c>
      <c r="I310" s="5">
        <f>G310*H310</f>
        <v>0.1562536860364267</v>
      </c>
      <c r="J310" s="59">
        <f>F310+I310</f>
        <v>0.16625368603642671</v>
      </c>
      <c r="K310" s="33">
        <f t="shared" ref="K310:K312" si="242">J310*1000000000</f>
        <v>166253686.03642669</v>
      </c>
      <c r="L310" s="11"/>
      <c r="M310" s="12">
        <f>IF((M309-O309)&gt;0,M309-O309,0)</f>
        <v>6637045.3012730312</v>
      </c>
      <c r="N310" s="11">
        <f>N316*$B$13</f>
        <v>2.4021400000000002</v>
      </c>
      <c r="O310" s="11">
        <f>K310/N310</f>
        <v>69210656.346602067</v>
      </c>
      <c r="P310" s="25">
        <f>IF(O310&lt;M310,K310,M310*N310)</f>
        <v>15943112</v>
      </c>
      <c r="Q310" s="54">
        <f t="shared" ref="Q310:Q312" si="243">P310/1000000000</f>
        <v>1.5943111999999999E-2</v>
      </c>
      <c r="R310" s="55">
        <f>J310-Q310</f>
        <v>0.1503105740364267</v>
      </c>
      <c r="S310" s="54">
        <f>0.5*R310</f>
        <v>7.5155287018213349E-2</v>
      </c>
      <c r="T310" s="33">
        <f t="shared" ref="T310:T312" si="244">S310*1000000000</f>
        <v>75155287.018213347</v>
      </c>
      <c r="U310" s="11"/>
      <c r="V310" s="12">
        <f>IF((V309-X309)&gt;0,V309-X309,0)</f>
        <v>0</v>
      </c>
      <c r="W310" s="11">
        <f>W316*$B$13</f>
        <v>72.0642</v>
      </c>
      <c r="X310" s="11">
        <f>T310/W310</f>
        <v>1042893.5174221506</v>
      </c>
      <c r="Y310" s="25">
        <f>IF(X310&lt;V310,T310,V310*W310)</f>
        <v>0</v>
      </c>
      <c r="Z310" s="54">
        <f t="shared" ref="Z310:Z312" si="245">Y310/1000000000</f>
        <v>0</v>
      </c>
      <c r="AA310" s="54">
        <f>S310-Z310</f>
        <v>7.5155287018213349E-2</v>
      </c>
      <c r="AB310" s="60">
        <f>0.5*AA310</f>
        <v>3.7577643509106674E-2</v>
      </c>
      <c r="AC310" s="33">
        <f t="shared" ref="AC310:AC312" si="246">AB310*1000000000</f>
        <v>37577643.509106673</v>
      </c>
      <c r="AD310" s="11"/>
      <c r="AE310" s="12">
        <f>IF((AE309-AG309)&gt;0,AE309-AG309,0)</f>
        <v>11799999.999999996</v>
      </c>
      <c r="AF310" s="11">
        <f>AF316*$B$13</f>
        <v>144.1284</v>
      </c>
      <c r="AG310" s="11">
        <f>AC310/AF310</f>
        <v>260723.37935553765</v>
      </c>
      <c r="AH310" s="25">
        <f>IF(AG310&lt;AE310,AC310,AE310*AF310)</f>
        <v>37577643.509106673</v>
      </c>
      <c r="AI310" s="54">
        <f t="shared" ref="AI310" si="247">AH310/1000000000</f>
        <v>3.7577643509106674E-2</v>
      </c>
      <c r="AJ310" s="54">
        <f>AB310-AI310</f>
        <v>0</v>
      </c>
      <c r="AK310" s="21"/>
      <c r="AL310" s="11"/>
      <c r="AM310" s="22"/>
    </row>
    <row r="311" spans="1:39" x14ac:dyDescent="0.2">
      <c r="B311" s="8" t="s">
        <v>13</v>
      </c>
      <c r="C311" s="8" t="s">
        <v>14</v>
      </c>
      <c r="D311" s="18"/>
      <c r="E311" s="10">
        <v>0</v>
      </c>
      <c r="F311" s="4">
        <f>D310*E311</f>
        <v>0</v>
      </c>
      <c r="G311" s="11"/>
      <c r="H311" s="10">
        <v>0.2</v>
      </c>
      <c r="I311" s="5">
        <f>G310*H311</f>
        <v>5.2084562012142233E-2</v>
      </c>
      <c r="J311" s="59">
        <f>F311+I311</f>
        <v>5.2084562012142233E-2</v>
      </c>
      <c r="K311" s="33">
        <f t="shared" si="242"/>
        <v>52084562.012142234</v>
      </c>
      <c r="L311" s="11"/>
      <c r="M311" s="12">
        <f>IF((M310-O310)&gt;0,M310-O310,0)</f>
        <v>0</v>
      </c>
      <c r="N311" s="11">
        <f>N317*$B$13</f>
        <v>0.24021400000000001</v>
      </c>
      <c r="O311" s="11">
        <f>K311/N311</f>
        <v>216825672.15958366</v>
      </c>
      <c r="P311" s="25">
        <f>IF(O311&lt;M311,K311,M311*N311)</f>
        <v>0</v>
      </c>
      <c r="Q311" s="54">
        <f t="shared" si="243"/>
        <v>0</v>
      </c>
      <c r="R311" s="55">
        <f t="shared" ref="R311:R312" si="248">J311-Q311</f>
        <v>5.2084562012142233E-2</v>
      </c>
      <c r="S311" s="54">
        <f>0.5*R310+0.5*R311</f>
        <v>0.10119756802428446</v>
      </c>
      <c r="T311" s="33">
        <f t="shared" si="244"/>
        <v>101197568.02428447</v>
      </c>
      <c r="U311" s="11"/>
      <c r="V311" s="12">
        <f>IF((V310-X310)&gt;0,V310-X310,0)</f>
        <v>0</v>
      </c>
      <c r="W311" s="11">
        <f>W317*$B$13</f>
        <v>7.2064199999999996</v>
      </c>
      <c r="X311" s="11">
        <f>T311/W311</f>
        <v>14042696.376881236</v>
      </c>
      <c r="Y311" s="25">
        <f>IF(X311&lt;V311,T311,V311*W311)</f>
        <v>0</v>
      </c>
      <c r="Z311" s="54">
        <f t="shared" si="245"/>
        <v>0</v>
      </c>
      <c r="AA311" s="54">
        <f t="shared" ref="AA311" si="249">S311-Z311</f>
        <v>0.10119756802428446</v>
      </c>
      <c r="AB311" s="60">
        <f>0.5*AA310+0.5*AA311</f>
        <v>8.8176427521248907E-2</v>
      </c>
      <c r="AC311" s="33">
        <f t="shared" si="246"/>
        <v>88176427.521248907</v>
      </c>
      <c r="AD311" s="11"/>
      <c r="AE311" s="12">
        <f>IF((AE310-AG310)&gt;0,AE310-AG310,0)</f>
        <v>11539276.62064446</v>
      </c>
      <c r="AF311" s="11">
        <f>AF317*$B$13</f>
        <v>14.412839999999999</v>
      </c>
      <c r="AG311" s="11">
        <f>AC311/AF311</f>
        <v>6117907.8877756856</v>
      </c>
      <c r="AH311" s="25">
        <f>IF(AG311&lt;AE311,AC311,AE311*AF311)</f>
        <v>88176427.521248907</v>
      </c>
      <c r="AI311" s="54">
        <f>AH311/1000000000</f>
        <v>8.8176427521248907E-2</v>
      </c>
      <c r="AJ311" s="54">
        <f>AB311-AI311</f>
        <v>0</v>
      </c>
      <c r="AK311" s="21"/>
      <c r="AL311" s="11"/>
      <c r="AM311" s="22"/>
    </row>
    <row r="312" spans="1:39" x14ac:dyDescent="0.2">
      <c r="B312" s="8" t="s">
        <v>15</v>
      </c>
      <c r="C312" s="8" t="s">
        <v>16</v>
      </c>
      <c r="D312" s="18"/>
      <c r="E312" s="10">
        <v>0</v>
      </c>
      <c r="F312" s="4">
        <f>D310*E312</f>
        <v>0</v>
      </c>
      <c r="G312" s="11"/>
      <c r="H312" s="10">
        <v>0.2</v>
      </c>
      <c r="I312" s="5">
        <f>G310*H312</f>
        <v>5.2084562012142233E-2</v>
      </c>
      <c r="J312" s="59">
        <f t="shared" ref="J312" si="250">F312+I312</f>
        <v>5.2084562012142233E-2</v>
      </c>
      <c r="K312" s="33">
        <f t="shared" si="242"/>
        <v>52084562.012142234</v>
      </c>
      <c r="L312" s="11"/>
      <c r="M312" s="12">
        <f>IF((M311-O311)&gt;0,M311-O311,0)</f>
        <v>0</v>
      </c>
      <c r="N312" s="11">
        <f>N318*$B$13</f>
        <v>6.0053500000000003E-2</v>
      </c>
      <c r="O312" s="11">
        <f>K312/N312</f>
        <v>867302688.63833463</v>
      </c>
      <c r="P312" s="25">
        <f>IF(O312&lt;M312,K312,M312*N312)</f>
        <v>0</v>
      </c>
      <c r="Q312" s="54">
        <f t="shared" si="243"/>
        <v>0</v>
      </c>
      <c r="R312" s="55">
        <f t="shared" si="248"/>
        <v>5.2084562012142233E-2</v>
      </c>
      <c r="S312" s="54">
        <f>0.5*R311+R312</f>
        <v>7.8126843018213349E-2</v>
      </c>
      <c r="T312" s="33">
        <f t="shared" si="244"/>
        <v>78126843.018213347</v>
      </c>
      <c r="U312" s="11"/>
      <c r="V312" s="12">
        <f>IF((V311-X311)&gt;0,V311-X311,0)</f>
        <v>0</v>
      </c>
      <c r="W312" s="11">
        <f>W318*$B$13</f>
        <v>1.8016049999999999</v>
      </c>
      <c r="X312" s="11">
        <f>T312/W312</f>
        <v>43365134.431916736</v>
      </c>
      <c r="Y312" s="25">
        <f>IF(X312&lt;V312,T312,V312*W312)</f>
        <v>0</v>
      </c>
      <c r="Z312" s="54">
        <f t="shared" si="245"/>
        <v>0</v>
      </c>
      <c r="AA312" s="54">
        <f>S312-Z312</f>
        <v>7.8126843018213349E-2</v>
      </c>
      <c r="AB312" s="60">
        <f>0.5*AA311+AA312</f>
        <v>0.12872562703035559</v>
      </c>
      <c r="AC312" s="33">
        <f t="shared" si="246"/>
        <v>128725627.03035559</v>
      </c>
      <c r="AD312" s="11"/>
      <c r="AE312" s="12">
        <f>IF((AE311-AG311)&gt;0,AE311-AG311,0)</f>
        <v>5421368.7328687739</v>
      </c>
      <c r="AF312" s="11">
        <f>AF318*$B$13</f>
        <v>3.6032099999999998</v>
      </c>
      <c r="AG312" s="11">
        <f>AC312/AF312</f>
        <v>35725263.592839606</v>
      </c>
      <c r="AH312" s="25">
        <f>IF(AG312&lt;AE312,AC312,AE312*AF312)</f>
        <v>19534330.031960092</v>
      </c>
      <c r="AI312" s="54">
        <f t="shared" ref="AI312" si="251">AH312/1000000000</f>
        <v>1.9534330031960093E-2</v>
      </c>
      <c r="AJ312" s="54">
        <f>AB312-AI312</f>
        <v>0.1091912969983955</v>
      </c>
      <c r="AK312" s="21"/>
      <c r="AL312" s="11"/>
      <c r="AM312" s="22"/>
    </row>
    <row r="313" spans="1:39" x14ac:dyDescent="0.2">
      <c r="B313" s="8" t="s">
        <v>6</v>
      </c>
      <c r="D313" s="18"/>
      <c r="E313" s="10"/>
      <c r="F313" s="19"/>
      <c r="G313" s="11"/>
      <c r="H313" s="10"/>
      <c r="I313" s="20"/>
      <c r="J313" s="58">
        <f>SUM(J309:J312)</f>
        <v>0.28042281006071118</v>
      </c>
      <c r="K313" s="25"/>
      <c r="L313" s="11"/>
      <c r="M313" s="25"/>
      <c r="N313" s="11"/>
      <c r="O313" s="11"/>
      <c r="P313" s="11"/>
      <c r="Q313" s="56">
        <f>SUM(Q309:Q312)</f>
        <v>2.5943111999999997E-2</v>
      </c>
      <c r="R313" s="57">
        <f>SUM(R309:R312)</f>
        <v>0.25447969806071113</v>
      </c>
      <c r="S313" s="56">
        <f>SUM(S309:S312)</f>
        <v>0.25447969806071113</v>
      </c>
      <c r="T313" s="25">
        <f>SUM(T309:T312)</f>
        <v>254479698.06071115</v>
      </c>
      <c r="U313" s="11"/>
      <c r="V313" s="25"/>
      <c r="W313" s="11"/>
      <c r="X313" s="11"/>
      <c r="Y313" s="11"/>
      <c r="Z313" s="56">
        <f>SUM(Z309:Z312)</f>
        <v>0</v>
      </c>
      <c r="AA313" s="56">
        <f>SUM(AA309:AA312)</f>
        <v>0.25447969806071113</v>
      </c>
      <c r="AB313" s="61">
        <f>SUM(AB309:AB312)</f>
        <v>0.25447969806071113</v>
      </c>
      <c r="AC313" s="25">
        <f>SUM(AC309:AC312)</f>
        <v>254479698.06071115</v>
      </c>
      <c r="AD313" s="11"/>
      <c r="AE313" s="25"/>
      <c r="AF313" s="11"/>
      <c r="AG313" s="11"/>
      <c r="AH313" s="11"/>
      <c r="AI313" s="56">
        <f>SUM(AI309:AI312)</f>
        <v>0.14528840106231566</v>
      </c>
      <c r="AJ313" s="56">
        <f>SUM(AJ309:AJ312)</f>
        <v>0.1091912969983955</v>
      </c>
      <c r="AK313" s="21">
        <f>Q313+Z313+AI313</f>
        <v>0.17123151306231565</v>
      </c>
      <c r="AL313" s="11">
        <f>AJ313</f>
        <v>0.1091912969983955</v>
      </c>
      <c r="AM313" s="34">
        <f>AK313/(AK313+AL313)</f>
        <v>0.61061906135682853</v>
      </c>
    </row>
    <row r="314" spans="1:39" x14ac:dyDescent="0.2">
      <c r="D314" s="18" t="s">
        <v>17</v>
      </c>
      <c r="E314" s="10"/>
      <c r="F314" s="19" t="s">
        <v>17</v>
      </c>
      <c r="G314" s="11" t="s">
        <v>17</v>
      </c>
      <c r="H314" s="10"/>
      <c r="I314" s="20" t="s">
        <v>17</v>
      </c>
      <c r="J314" s="42"/>
      <c r="K314" s="25"/>
      <c r="L314" s="11"/>
      <c r="M314" s="25"/>
      <c r="N314" s="11" t="s">
        <v>33</v>
      </c>
      <c r="O314" s="11"/>
      <c r="P314" s="11"/>
      <c r="Q314" s="25"/>
      <c r="R314" s="46"/>
      <c r="S314" s="25"/>
      <c r="T314" s="25"/>
      <c r="U314" s="11"/>
      <c r="V314" s="25"/>
      <c r="W314" s="11" t="s">
        <v>33</v>
      </c>
      <c r="X314" s="11"/>
      <c r="Y314" s="11"/>
      <c r="Z314" s="25"/>
      <c r="AA314" s="25"/>
      <c r="AB314" s="48"/>
      <c r="AC314" s="25"/>
      <c r="AD314" s="11"/>
      <c r="AE314" s="25"/>
      <c r="AF314" s="11" t="s">
        <v>33</v>
      </c>
      <c r="AG314" s="11"/>
      <c r="AH314" s="11"/>
      <c r="AI314" s="25"/>
      <c r="AJ314" s="46"/>
      <c r="AK314" s="11"/>
      <c r="AL314" s="11"/>
      <c r="AM314" s="22"/>
    </row>
    <row r="315" spans="1:39" x14ac:dyDescent="0.2">
      <c r="B315" s="8" t="s">
        <v>19</v>
      </c>
      <c r="D315" s="18">
        <f>D309*1000000/$B$13</f>
        <v>832.59093974539371</v>
      </c>
      <c r="E315" s="10"/>
      <c r="F315" s="19"/>
      <c r="G315" s="11"/>
      <c r="H315" s="10"/>
      <c r="I315" s="20"/>
      <c r="J315" s="42"/>
      <c r="K315" s="25"/>
      <c r="L315" s="11"/>
      <c r="M315" s="25"/>
      <c r="N315" s="11">
        <f>B$7</f>
        <v>0.2</v>
      </c>
      <c r="O315" s="11"/>
      <c r="P315" s="11"/>
      <c r="Q315" s="25"/>
      <c r="R315" s="46"/>
      <c r="S315" s="25"/>
      <c r="T315" s="25"/>
      <c r="U315" s="11"/>
      <c r="V315" s="25"/>
      <c r="W315" s="11">
        <f>C$7</f>
        <v>6</v>
      </c>
      <c r="X315" s="11"/>
      <c r="Y315" s="11"/>
      <c r="Z315" s="25"/>
      <c r="AA315" s="25"/>
      <c r="AB315" s="48"/>
      <c r="AC315" s="25"/>
      <c r="AD315" s="11"/>
      <c r="AE315" s="25"/>
      <c r="AF315" s="11">
        <f>D$7</f>
        <v>12</v>
      </c>
      <c r="AG315" s="11"/>
      <c r="AH315" s="11"/>
      <c r="AI315" s="25"/>
      <c r="AJ315" s="46"/>
      <c r="AK315" s="11"/>
      <c r="AL315" s="11"/>
      <c r="AM315" s="22"/>
    </row>
    <row r="316" spans="1:39" x14ac:dyDescent="0.2">
      <c r="B316" s="8" t="s">
        <v>11</v>
      </c>
      <c r="C316" s="8" t="s">
        <v>12</v>
      </c>
      <c r="D316" s="18">
        <f>D310*1000000/$B$13</f>
        <v>832.59093974539371</v>
      </c>
      <c r="E316" s="10">
        <f>E310</f>
        <v>1</v>
      </c>
      <c r="F316" s="4">
        <f>D316*E316</f>
        <v>832.59093974539371</v>
      </c>
      <c r="G316" s="11">
        <f>G310*1000000/$B$13</f>
        <v>21682.567215958366</v>
      </c>
      <c r="H316" s="10">
        <f>H310</f>
        <v>0.6</v>
      </c>
      <c r="I316" s="5">
        <f>G316*H316</f>
        <v>13009.54032957502</v>
      </c>
      <c r="J316" s="42"/>
      <c r="K316" s="25"/>
      <c r="L316" s="11"/>
      <c r="M316" s="25"/>
      <c r="N316" s="11">
        <f>B$8</f>
        <v>0.2</v>
      </c>
      <c r="O316" s="11"/>
      <c r="P316" s="11"/>
      <c r="Q316" s="25"/>
      <c r="R316" s="46"/>
      <c r="S316" s="25"/>
      <c r="T316" s="25"/>
      <c r="U316" s="11"/>
      <c r="V316" s="25"/>
      <c r="W316" s="11">
        <f>C$8</f>
        <v>6</v>
      </c>
      <c r="X316" s="11"/>
      <c r="Y316" s="11"/>
      <c r="Z316" s="25"/>
      <c r="AA316" s="25"/>
      <c r="AB316" s="48"/>
      <c r="AC316" s="25"/>
      <c r="AD316" s="11"/>
      <c r="AE316" s="25"/>
      <c r="AF316" s="11">
        <f>D$8</f>
        <v>12</v>
      </c>
      <c r="AG316" s="11"/>
      <c r="AH316" s="11"/>
      <c r="AI316" s="25"/>
      <c r="AJ316" s="46"/>
      <c r="AK316" s="11"/>
      <c r="AL316" s="11"/>
      <c r="AM316" s="22"/>
    </row>
    <row r="317" spans="1:39" x14ac:dyDescent="0.2">
      <c r="B317" s="8" t="s">
        <v>13</v>
      </c>
      <c r="C317" s="8" t="s">
        <v>14</v>
      </c>
      <c r="D317" s="18"/>
      <c r="E317" s="10">
        <f>E311</f>
        <v>0</v>
      </c>
      <c r="F317" s="4">
        <f>D316*E317</f>
        <v>0</v>
      </c>
      <c r="G317" s="11">
        <f>G311*1000000/$B$13</f>
        <v>0</v>
      </c>
      <c r="H317" s="10">
        <f>H311</f>
        <v>0.2</v>
      </c>
      <c r="I317" s="5">
        <f>G316*H317</f>
        <v>4336.5134431916731</v>
      </c>
      <c r="J317" s="42"/>
      <c r="K317" s="25"/>
      <c r="L317" s="11"/>
      <c r="M317" s="25"/>
      <c r="N317" s="11">
        <f>B$9</f>
        <v>0.02</v>
      </c>
      <c r="O317" s="11"/>
      <c r="P317" s="11"/>
      <c r="Q317" s="25"/>
      <c r="R317" s="46"/>
      <c r="S317" s="25"/>
      <c r="T317" s="25"/>
      <c r="U317" s="11"/>
      <c r="V317" s="25"/>
      <c r="W317" s="11">
        <f>C$9</f>
        <v>0.6</v>
      </c>
      <c r="X317" s="11"/>
      <c r="Y317" s="11"/>
      <c r="Z317" s="25"/>
      <c r="AA317" s="25"/>
      <c r="AB317" s="48"/>
      <c r="AC317" s="25"/>
      <c r="AD317" s="11"/>
      <c r="AE317" s="25"/>
      <c r="AF317" s="11">
        <f>D$9</f>
        <v>1.2</v>
      </c>
      <c r="AG317" s="11"/>
      <c r="AH317" s="11"/>
      <c r="AI317" s="25"/>
      <c r="AJ317" s="46"/>
      <c r="AK317" s="11"/>
      <c r="AL317" s="11"/>
      <c r="AM317" s="22"/>
    </row>
    <row r="318" spans="1:39" ht="17" thickBot="1" x14ac:dyDescent="0.25">
      <c r="B318" s="8" t="s">
        <v>15</v>
      </c>
      <c r="C318" s="8" t="s">
        <v>16</v>
      </c>
      <c r="D318" s="27"/>
      <c r="E318" s="28">
        <f>E312</f>
        <v>0</v>
      </c>
      <c r="F318" s="7">
        <f>D316*E318</f>
        <v>0</v>
      </c>
      <c r="G318" s="29">
        <f>G312*1000000/$B$13</f>
        <v>0</v>
      </c>
      <c r="H318" s="28">
        <f t="shared" ref="H318" si="252">H312</f>
        <v>0.2</v>
      </c>
      <c r="I318" s="6">
        <f>G316*H318</f>
        <v>4336.5134431916731</v>
      </c>
      <c r="J318" s="43"/>
      <c r="K318" s="44"/>
      <c r="L318" s="29"/>
      <c r="M318" s="44"/>
      <c r="N318" s="29">
        <f>B$10</f>
        <v>5.0000000000000001E-3</v>
      </c>
      <c r="O318" s="29"/>
      <c r="P318" s="29"/>
      <c r="Q318" s="44"/>
      <c r="R318" s="47"/>
      <c r="S318" s="44"/>
      <c r="T318" s="44"/>
      <c r="U318" s="29"/>
      <c r="V318" s="44"/>
      <c r="W318" s="29">
        <f>C$10</f>
        <v>0.15</v>
      </c>
      <c r="X318" s="29"/>
      <c r="Y318" s="29"/>
      <c r="Z318" s="44"/>
      <c r="AA318" s="44"/>
      <c r="AB318" s="49"/>
      <c r="AC318" s="44"/>
      <c r="AD318" s="29"/>
      <c r="AE318" s="44"/>
      <c r="AF318" s="29">
        <f>D$10</f>
        <v>0.3</v>
      </c>
      <c r="AG318" s="29"/>
      <c r="AH318" s="29"/>
      <c r="AI318" s="44"/>
      <c r="AJ318" s="47"/>
      <c r="AK318" s="29"/>
      <c r="AL318" s="29"/>
      <c r="AM318" s="30"/>
    </row>
    <row r="319" spans="1:39" x14ac:dyDescent="0.2">
      <c r="A319" s="1" t="s">
        <v>68</v>
      </c>
      <c r="B319" s="8" t="s">
        <v>30</v>
      </c>
      <c r="C319" s="8" t="s">
        <v>31</v>
      </c>
      <c r="D319" s="13" t="s">
        <v>20</v>
      </c>
      <c r="E319" s="14" t="s">
        <v>4</v>
      </c>
      <c r="F319" s="15" t="s">
        <v>3</v>
      </c>
      <c r="G319" s="16" t="s">
        <v>3</v>
      </c>
      <c r="H319" s="14" t="s">
        <v>4</v>
      </c>
      <c r="I319" s="15" t="s">
        <v>3</v>
      </c>
      <c r="J319" s="40" t="s">
        <v>20</v>
      </c>
      <c r="K319" s="41" t="s">
        <v>20</v>
      </c>
      <c r="L319" s="16" t="s">
        <v>32</v>
      </c>
      <c r="M319" s="41" t="s">
        <v>35</v>
      </c>
      <c r="N319" s="16" t="s">
        <v>5</v>
      </c>
      <c r="O319" s="16" t="s">
        <v>34</v>
      </c>
      <c r="P319" s="16" t="s">
        <v>21</v>
      </c>
      <c r="Q319" s="41" t="s">
        <v>21</v>
      </c>
      <c r="R319" s="45" t="s">
        <v>22</v>
      </c>
      <c r="S319" s="41" t="s">
        <v>20</v>
      </c>
      <c r="T319" s="41" t="s">
        <v>20</v>
      </c>
      <c r="U319" s="16" t="s">
        <v>32</v>
      </c>
      <c r="V319" s="41" t="s">
        <v>35</v>
      </c>
      <c r="W319" s="16" t="s">
        <v>5</v>
      </c>
      <c r="X319" s="16" t="s">
        <v>34</v>
      </c>
      <c r="Y319" s="16" t="s">
        <v>21</v>
      </c>
      <c r="Z319" s="41" t="s">
        <v>21</v>
      </c>
      <c r="AA319" s="45" t="s">
        <v>22</v>
      </c>
      <c r="AB319" s="41" t="s">
        <v>20</v>
      </c>
      <c r="AC319" s="41" t="s">
        <v>20</v>
      </c>
      <c r="AD319" s="16" t="s">
        <v>32</v>
      </c>
      <c r="AE319" s="41" t="s">
        <v>35</v>
      </c>
      <c r="AF319" s="16" t="s">
        <v>5</v>
      </c>
      <c r="AG319" s="16" t="s">
        <v>34</v>
      </c>
      <c r="AH319" s="16" t="s">
        <v>21</v>
      </c>
      <c r="AI319" s="41" t="s">
        <v>21</v>
      </c>
      <c r="AJ319" s="45" t="s">
        <v>22</v>
      </c>
      <c r="AK319" s="16" t="s">
        <v>23</v>
      </c>
      <c r="AL319" s="16" t="s">
        <v>24</v>
      </c>
      <c r="AM319" s="17" t="s">
        <v>36</v>
      </c>
    </row>
    <row r="320" spans="1:39" x14ac:dyDescent="0.2">
      <c r="D320" s="18"/>
      <c r="E320" s="10"/>
      <c r="F320" s="19"/>
      <c r="G320" s="11"/>
      <c r="H320" s="10"/>
      <c r="I320" s="20"/>
      <c r="J320" s="42" t="s">
        <v>6</v>
      </c>
      <c r="K320" s="25" t="s">
        <v>6</v>
      </c>
      <c r="L320" s="11"/>
      <c r="M320" s="25"/>
      <c r="N320" s="11"/>
      <c r="O320" s="11"/>
      <c r="P320" s="11"/>
      <c r="Q320" s="25"/>
      <c r="R320" s="46"/>
      <c r="S320" s="25" t="s">
        <v>6</v>
      </c>
      <c r="T320" s="25" t="s">
        <v>6</v>
      </c>
      <c r="U320" s="11"/>
      <c r="V320" s="25"/>
      <c r="W320" s="11"/>
      <c r="X320" s="11"/>
      <c r="Y320" s="11"/>
      <c r="Z320" s="25"/>
      <c r="AA320" s="25"/>
      <c r="AB320" s="48" t="s">
        <v>6</v>
      </c>
      <c r="AC320" s="25" t="s">
        <v>6</v>
      </c>
      <c r="AD320" s="11"/>
      <c r="AE320" s="25"/>
      <c r="AF320" s="11"/>
      <c r="AG320" s="11"/>
      <c r="AH320" s="11"/>
      <c r="AI320" s="25"/>
      <c r="AJ320" s="46"/>
      <c r="AK320" s="11"/>
      <c r="AL320" s="11"/>
      <c r="AM320" s="22"/>
    </row>
    <row r="321" spans="1:39" x14ac:dyDescent="0.2">
      <c r="D321" s="18" t="s">
        <v>27</v>
      </c>
      <c r="E321" s="10"/>
      <c r="F321" s="19" t="s">
        <v>27</v>
      </c>
      <c r="G321" s="11" t="s">
        <v>27</v>
      </c>
      <c r="H321" s="10"/>
      <c r="I321" s="20" t="s">
        <v>27</v>
      </c>
      <c r="J321" s="42" t="s">
        <v>27</v>
      </c>
      <c r="K321" s="25" t="s">
        <v>9</v>
      </c>
      <c r="L321" s="11" t="s">
        <v>27</v>
      </c>
      <c r="M321" s="25" t="s">
        <v>7</v>
      </c>
      <c r="N321" s="11" t="s">
        <v>8</v>
      </c>
      <c r="O321" s="11" t="s">
        <v>7</v>
      </c>
      <c r="P321" s="11" t="s">
        <v>9</v>
      </c>
      <c r="Q321" s="25" t="s">
        <v>27</v>
      </c>
      <c r="R321" s="46" t="s">
        <v>27</v>
      </c>
      <c r="S321" s="25" t="s">
        <v>27</v>
      </c>
      <c r="T321" s="25" t="s">
        <v>9</v>
      </c>
      <c r="U321" s="11" t="s">
        <v>27</v>
      </c>
      <c r="V321" s="25" t="s">
        <v>7</v>
      </c>
      <c r="W321" s="11" t="s">
        <v>8</v>
      </c>
      <c r="X321" s="11" t="s">
        <v>7</v>
      </c>
      <c r="Y321" s="11" t="s">
        <v>9</v>
      </c>
      <c r="Z321" s="25" t="s">
        <v>27</v>
      </c>
      <c r="AA321" s="25" t="s">
        <v>27</v>
      </c>
      <c r="AB321" s="48" t="s">
        <v>27</v>
      </c>
      <c r="AC321" s="25" t="s">
        <v>9</v>
      </c>
      <c r="AD321" s="11" t="s">
        <v>27</v>
      </c>
      <c r="AE321" s="25" t="s">
        <v>7</v>
      </c>
      <c r="AF321" s="11" t="s">
        <v>8</v>
      </c>
      <c r="AG321" s="11" t="s">
        <v>7</v>
      </c>
      <c r="AH321" s="11" t="s">
        <v>9</v>
      </c>
      <c r="AI321" s="25" t="s">
        <v>27</v>
      </c>
      <c r="AJ321" s="46" t="s">
        <v>27</v>
      </c>
      <c r="AK321" s="11"/>
      <c r="AL321" s="11"/>
      <c r="AM321" s="22"/>
    </row>
    <row r="322" spans="1:39" x14ac:dyDescent="0.2">
      <c r="B322" s="8" t="s">
        <v>19</v>
      </c>
      <c r="D322" s="23">
        <v>0.45555555555555555</v>
      </c>
      <c r="E322" s="10"/>
      <c r="F322" s="19"/>
      <c r="G322" s="11"/>
      <c r="H322" s="10"/>
      <c r="I322" s="20"/>
      <c r="J322" s="59">
        <f>D322</f>
        <v>0.45555555555555555</v>
      </c>
      <c r="K322" s="33">
        <f>J322*1000000000</f>
        <v>455555555.55555552</v>
      </c>
      <c r="L322" s="24">
        <v>9.6345794392523363</v>
      </c>
      <c r="M322" s="33">
        <f>L322*1000000</f>
        <v>9634579.4392523356</v>
      </c>
      <c r="N322" s="11">
        <f>N328*$B$13</f>
        <v>2.4021400000000002</v>
      </c>
      <c r="O322" s="11">
        <f>K322/N322</f>
        <v>189645714.05311742</v>
      </c>
      <c r="P322" s="25">
        <f>IF(O322&lt;M322,K322,M322*N322)</f>
        <v>23143608.654205605</v>
      </c>
      <c r="Q322" s="54">
        <f>P322/1000000000</f>
        <v>2.3143608654205606E-2</v>
      </c>
      <c r="R322" s="55">
        <f>J322-Q322</f>
        <v>0.43241194690134993</v>
      </c>
      <c r="S322" s="54">
        <f>R322</f>
        <v>0.43241194690134993</v>
      </c>
      <c r="T322" s="33">
        <f>S322*1000000000</f>
        <v>432411946.9013499</v>
      </c>
      <c r="U322" s="24">
        <v>4.7271028037383189</v>
      </c>
      <c r="V322" s="33">
        <f>U322*1000000</f>
        <v>4727102.8037383193</v>
      </c>
      <c r="W322" s="11">
        <f>W328*$B$13</f>
        <v>72.0642</v>
      </c>
      <c r="X322" s="11">
        <f>T322/W322</f>
        <v>6000371.1537955031</v>
      </c>
      <c r="Y322" s="25">
        <f>IF(X322&lt;V322,T322,V322*W322)</f>
        <v>340654881.86915898</v>
      </c>
      <c r="Z322" s="54">
        <f>Y322/1000000000</f>
        <v>0.34065488186915899</v>
      </c>
      <c r="AA322" s="54">
        <f>S322-Z322</f>
        <v>9.1757065032190943E-2</v>
      </c>
      <c r="AB322" s="60">
        <f>AA322</f>
        <v>9.1757065032190943E-2</v>
      </c>
      <c r="AC322" s="33">
        <f>AB322*1000000000</f>
        <v>91757065.032190949</v>
      </c>
      <c r="AD322" s="24">
        <v>5.0943925233644851</v>
      </c>
      <c r="AE322" s="33">
        <f>AD322*1000000</f>
        <v>5094392.5233644852</v>
      </c>
      <c r="AF322" s="11">
        <f>AF328*$B$13</f>
        <v>144.1284</v>
      </c>
      <c r="AG322" s="11">
        <f>AC322/AF322</f>
        <v>636634.17502859223</v>
      </c>
      <c r="AH322" s="25">
        <f>IF(AG322&lt;AE322,AC322,AE322*AF322)</f>
        <v>91757065.032190949</v>
      </c>
      <c r="AI322" s="54">
        <f>AH322/1000000000</f>
        <v>9.1757065032190943E-2</v>
      </c>
      <c r="AJ322" s="54">
        <f>AB322-AI322</f>
        <v>0</v>
      </c>
      <c r="AK322" s="21"/>
      <c r="AL322" s="11"/>
      <c r="AM322" s="22"/>
    </row>
    <row r="323" spans="1:39" x14ac:dyDescent="0.2">
      <c r="B323" s="8" t="s">
        <v>11</v>
      </c>
      <c r="C323" s="8" t="s">
        <v>12</v>
      </c>
      <c r="D323" s="23">
        <v>0.65555555555555556</v>
      </c>
      <c r="E323" s="10">
        <v>1</v>
      </c>
      <c r="F323" s="4">
        <f>D323*E323</f>
        <v>0.65555555555555556</v>
      </c>
      <c r="G323" s="26">
        <v>8.7456553398058245E-2</v>
      </c>
      <c r="H323" s="10">
        <v>0.6</v>
      </c>
      <c r="I323" s="5">
        <f>G323*H323</f>
        <v>5.2473932038834943E-2</v>
      </c>
      <c r="J323" s="59">
        <f>F323+I323</f>
        <v>0.70802948759439055</v>
      </c>
      <c r="K323" s="33">
        <f t="shared" ref="K323:K325" si="253">J323*1000000000</f>
        <v>708029487.59439051</v>
      </c>
      <c r="L323" s="11"/>
      <c r="M323" s="12">
        <f>IF((M322-O322)&gt;0,M322-O322,0)</f>
        <v>0</v>
      </c>
      <c r="N323" s="11">
        <f>N329*$B$13</f>
        <v>2.4021400000000002</v>
      </c>
      <c r="O323" s="11">
        <f>K323/N323</f>
        <v>294749468.22183156</v>
      </c>
      <c r="P323" s="25">
        <f>IF(O323&lt;M323,K323,M323*N323)</f>
        <v>0</v>
      </c>
      <c r="Q323" s="54">
        <f t="shared" ref="Q323:Q325" si="254">P323/1000000000</f>
        <v>0</v>
      </c>
      <c r="R323" s="55">
        <f>J323-Q323</f>
        <v>0.70802948759439055</v>
      </c>
      <c r="S323" s="54">
        <f>0.5*R323</f>
        <v>0.35401474379719527</v>
      </c>
      <c r="T323" s="33">
        <f t="shared" ref="T323:T325" si="255">S323*1000000000</f>
        <v>354014743.79719526</v>
      </c>
      <c r="U323" s="11"/>
      <c r="V323" s="12">
        <f>IF((V322-X322)&gt;0,V322-X322,0)</f>
        <v>0</v>
      </c>
      <c r="W323" s="11">
        <f>W329*$B$13</f>
        <v>72.0642</v>
      </c>
      <c r="X323" s="11">
        <f>T323/W323</f>
        <v>4912491.1370305261</v>
      </c>
      <c r="Y323" s="25">
        <f>IF(X323&lt;V323,T323,V323*W323)</f>
        <v>0</v>
      </c>
      <c r="Z323" s="54">
        <f t="shared" ref="Z323:Z325" si="256">Y323/1000000000</f>
        <v>0</v>
      </c>
      <c r="AA323" s="54">
        <f>S323-Z323</f>
        <v>0.35401474379719527</v>
      </c>
      <c r="AB323" s="60">
        <f>0.5*AA323</f>
        <v>0.17700737189859764</v>
      </c>
      <c r="AC323" s="33">
        <f t="shared" ref="AC323:AC325" si="257">AB323*1000000000</f>
        <v>177007371.89859763</v>
      </c>
      <c r="AD323" s="11"/>
      <c r="AE323" s="12">
        <f>IF((AE322-AG322)&gt;0,AE322-AG322,0)</f>
        <v>4457758.3483358929</v>
      </c>
      <c r="AF323" s="11">
        <f>AF329*$B$13</f>
        <v>144.1284</v>
      </c>
      <c r="AG323" s="11">
        <f>AC323/AF323</f>
        <v>1228122.7842576315</v>
      </c>
      <c r="AH323" s="25">
        <f>IF(AG323&lt;AE323,AC323,AE323*AF323)</f>
        <v>177007371.89859763</v>
      </c>
      <c r="AI323" s="54">
        <f t="shared" ref="AI323" si="258">AH323/1000000000</f>
        <v>0.17700737189859764</v>
      </c>
      <c r="AJ323" s="54">
        <f>AB323-AI323</f>
        <v>0</v>
      </c>
      <c r="AK323" s="21"/>
      <c r="AL323" s="11"/>
      <c r="AM323" s="22"/>
    </row>
    <row r="324" spans="1:39" x14ac:dyDescent="0.2">
      <c r="B324" s="8" t="s">
        <v>13</v>
      </c>
      <c r="C324" s="8" t="s">
        <v>14</v>
      </c>
      <c r="D324" s="18"/>
      <c r="E324" s="10">
        <v>0</v>
      </c>
      <c r="F324" s="4">
        <f>D323*E324</f>
        <v>0</v>
      </c>
      <c r="G324" s="11"/>
      <c r="H324" s="10">
        <v>0.2</v>
      </c>
      <c r="I324" s="5">
        <f>G323*H324</f>
        <v>1.7491310679611651E-2</v>
      </c>
      <c r="J324" s="59">
        <f>F324+I324</f>
        <v>1.7491310679611651E-2</v>
      </c>
      <c r="K324" s="33">
        <f t="shared" si="253"/>
        <v>17491310.679611649</v>
      </c>
      <c r="L324" s="11"/>
      <c r="M324" s="12">
        <f>IF((M323-O323)&gt;0,M323-O323,0)</f>
        <v>0</v>
      </c>
      <c r="N324" s="11">
        <f>N330*$B$13</f>
        <v>0.24021400000000001</v>
      </c>
      <c r="O324" s="11">
        <f>K324/N324</f>
        <v>72815533.98058252</v>
      </c>
      <c r="P324" s="25">
        <f>IF(O324&lt;M324,K324,M324*N324)</f>
        <v>0</v>
      </c>
      <c r="Q324" s="54">
        <f t="shared" si="254"/>
        <v>0</v>
      </c>
      <c r="R324" s="55">
        <f t="shared" ref="R324:R325" si="259">J324-Q324</f>
        <v>1.7491310679611651E-2</v>
      </c>
      <c r="S324" s="54">
        <f>0.5*R323+0.5*R324</f>
        <v>0.36276039913700109</v>
      </c>
      <c r="T324" s="33">
        <f t="shared" si="255"/>
        <v>362760399.1370011</v>
      </c>
      <c r="U324" s="11"/>
      <c r="V324" s="12">
        <f>IF((V323-X323)&gt;0,V323-X323,0)</f>
        <v>0</v>
      </c>
      <c r="W324" s="11">
        <f>W330*$B$13</f>
        <v>7.2064199999999996</v>
      </c>
      <c r="X324" s="11">
        <f>T324/W324</f>
        <v>50338503.603314973</v>
      </c>
      <c r="Y324" s="25">
        <f>IF(X324&lt;V324,T324,V324*W324)</f>
        <v>0</v>
      </c>
      <c r="Z324" s="54">
        <f t="shared" si="256"/>
        <v>0</v>
      </c>
      <c r="AA324" s="54">
        <f t="shared" ref="AA324" si="260">S324-Z324</f>
        <v>0.36276039913700109</v>
      </c>
      <c r="AB324" s="60">
        <f>0.5*AA323+0.5*AA324</f>
        <v>0.35838757146709821</v>
      </c>
      <c r="AC324" s="33">
        <f t="shared" si="257"/>
        <v>358387571.46709824</v>
      </c>
      <c r="AD324" s="11"/>
      <c r="AE324" s="12">
        <f>IF((AE323-AG323)&gt;0,AE323-AG323,0)</f>
        <v>3229635.5640782611</v>
      </c>
      <c r="AF324" s="11">
        <f>AF330*$B$13</f>
        <v>14.412839999999999</v>
      </c>
      <c r="AG324" s="11">
        <f>AC324/AF324</f>
        <v>24865853.743405066</v>
      </c>
      <c r="AH324" s="25">
        <f>IF(AG324&lt;AE324,AC324,AE324*AF324)</f>
        <v>46548220.643369719</v>
      </c>
      <c r="AI324" s="54">
        <f>AH324/1000000000</f>
        <v>4.654822064336972E-2</v>
      </c>
      <c r="AJ324" s="54">
        <f>AB324-AI324</f>
        <v>0.31183935082372849</v>
      </c>
      <c r="AK324" s="21"/>
      <c r="AL324" s="11"/>
      <c r="AM324" s="22"/>
    </row>
    <row r="325" spans="1:39" x14ac:dyDescent="0.2">
      <c r="B325" s="8" t="s">
        <v>15</v>
      </c>
      <c r="C325" s="8" t="s">
        <v>16</v>
      </c>
      <c r="D325" s="18"/>
      <c r="E325" s="10">
        <v>0</v>
      </c>
      <c r="F325" s="4">
        <f>D323*E325</f>
        <v>0</v>
      </c>
      <c r="G325" s="11"/>
      <c r="H325" s="10">
        <v>0.2</v>
      </c>
      <c r="I325" s="5">
        <f>G323*H325</f>
        <v>1.7491310679611651E-2</v>
      </c>
      <c r="J325" s="59">
        <f t="shared" ref="J325" si="261">F325+I325</f>
        <v>1.7491310679611651E-2</v>
      </c>
      <c r="K325" s="33">
        <f t="shared" si="253"/>
        <v>17491310.679611649</v>
      </c>
      <c r="L325" s="11"/>
      <c r="M325" s="12">
        <f>IF((M324-O324)&gt;0,M324-O324,0)</f>
        <v>0</v>
      </c>
      <c r="N325" s="11">
        <f>N331*$B$13</f>
        <v>6.0053500000000003E-2</v>
      </c>
      <c r="O325" s="11">
        <f>K325/N325</f>
        <v>291262135.92233008</v>
      </c>
      <c r="P325" s="25">
        <f>IF(O325&lt;M325,K325,M325*N325)</f>
        <v>0</v>
      </c>
      <c r="Q325" s="54">
        <f t="shared" si="254"/>
        <v>0</v>
      </c>
      <c r="R325" s="55">
        <f t="shared" si="259"/>
        <v>1.7491310679611651E-2</v>
      </c>
      <c r="S325" s="54">
        <f>0.5*R324+R325</f>
        <v>2.6236966019417475E-2</v>
      </c>
      <c r="T325" s="33">
        <f t="shared" si="255"/>
        <v>26236966.019417476</v>
      </c>
      <c r="U325" s="11"/>
      <c r="V325" s="12">
        <f>IF((V324-X324)&gt;0,V324-X324,0)</f>
        <v>0</v>
      </c>
      <c r="W325" s="11">
        <f>W331*$B$13</f>
        <v>1.8016049999999999</v>
      </c>
      <c r="X325" s="11">
        <f>T325/W325</f>
        <v>14563106.796116507</v>
      </c>
      <c r="Y325" s="25">
        <f>IF(X325&lt;V325,T325,V325*W325)</f>
        <v>0</v>
      </c>
      <c r="Z325" s="54">
        <f t="shared" si="256"/>
        <v>0</v>
      </c>
      <c r="AA325" s="54">
        <f>S325-Z325</f>
        <v>2.6236966019417475E-2</v>
      </c>
      <c r="AB325" s="60">
        <f>0.5*AA324+AA325</f>
        <v>0.20761716558791801</v>
      </c>
      <c r="AC325" s="33">
        <f t="shared" si="257"/>
        <v>207617165.58791801</v>
      </c>
      <c r="AD325" s="11"/>
      <c r="AE325" s="12">
        <f>IF((AE324-AG324)&gt;0,AE324-AG324,0)</f>
        <v>0</v>
      </c>
      <c r="AF325" s="11">
        <f>AF331*$B$13</f>
        <v>3.6032099999999998</v>
      </c>
      <c r="AG325" s="11">
        <f>AC325/AF325</f>
        <v>57620057.001373224</v>
      </c>
      <c r="AH325" s="25">
        <f>IF(AG325&lt;AE325,AC325,AE325*AF325)</f>
        <v>0</v>
      </c>
      <c r="AI325" s="54">
        <f t="shared" ref="AI325" si="262">AH325/1000000000</f>
        <v>0</v>
      </c>
      <c r="AJ325" s="54">
        <f>AB325-AI325</f>
        <v>0.20761716558791801</v>
      </c>
      <c r="AK325" s="21"/>
      <c r="AL325" s="11"/>
      <c r="AM325" s="22"/>
    </row>
    <row r="326" spans="1:39" x14ac:dyDescent="0.2">
      <c r="B326" s="8" t="s">
        <v>6</v>
      </c>
      <c r="D326" s="18"/>
      <c r="E326" s="10"/>
      <c r="F326" s="19"/>
      <c r="G326" s="11"/>
      <c r="H326" s="10"/>
      <c r="I326" s="20"/>
      <c r="J326" s="58">
        <f>SUM(J322:J325)</f>
        <v>1.1985676645091696</v>
      </c>
      <c r="K326" s="25"/>
      <c r="L326" s="11"/>
      <c r="M326" s="25"/>
      <c r="N326" s="11"/>
      <c r="O326" s="11"/>
      <c r="P326" s="11"/>
      <c r="Q326" s="56">
        <f>SUM(Q322:Q325)</f>
        <v>2.3143608654205606E-2</v>
      </c>
      <c r="R326" s="57">
        <f>SUM(R322:R325)</f>
        <v>1.175424055854964</v>
      </c>
      <c r="S326" s="56">
        <f>SUM(S322:S325)</f>
        <v>1.1754240558549638</v>
      </c>
      <c r="T326" s="25">
        <f>SUM(T322:T325)</f>
        <v>1175424055.8549638</v>
      </c>
      <c r="U326" s="11"/>
      <c r="V326" s="25"/>
      <c r="W326" s="11"/>
      <c r="X326" s="11"/>
      <c r="Y326" s="11"/>
      <c r="Z326" s="56">
        <f>SUM(Z322:Z325)</f>
        <v>0.34065488186915899</v>
      </c>
      <c r="AA326" s="56">
        <f>SUM(AA322:AA325)</f>
        <v>0.83476917398580475</v>
      </c>
      <c r="AB326" s="61">
        <f>SUM(AB322:AB325)</f>
        <v>0.83476917398580475</v>
      </c>
      <c r="AC326" s="25">
        <f>SUM(AC322:AC325)</f>
        <v>834769173.9858048</v>
      </c>
      <c r="AD326" s="11"/>
      <c r="AE326" s="25"/>
      <c r="AF326" s="11"/>
      <c r="AG326" s="11"/>
      <c r="AH326" s="11"/>
      <c r="AI326" s="56">
        <f>SUM(AI322:AI325)</f>
        <v>0.31531265757415827</v>
      </c>
      <c r="AJ326" s="56">
        <f>SUM(AJ322:AJ325)</f>
        <v>0.51945651641164647</v>
      </c>
      <c r="AK326" s="21">
        <f>Q326+Z326+AI326</f>
        <v>0.67911114809752293</v>
      </c>
      <c r="AL326" s="11">
        <f>AJ326</f>
        <v>0.51945651641164647</v>
      </c>
      <c r="AM326" s="34">
        <f>AK326/(AK326+AL326)</f>
        <v>0.56660226052037588</v>
      </c>
    </row>
    <row r="327" spans="1:39" x14ac:dyDescent="0.2">
      <c r="D327" s="18" t="s">
        <v>17</v>
      </c>
      <c r="E327" s="10"/>
      <c r="F327" s="19" t="s">
        <v>17</v>
      </c>
      <c r="G327" s="11" t="s">
        <v>17</v>
      </c>
      <c r="H327" s="10"/>
      <c r="I327" s="20" t="s">
        <v>17</v>
      </c>
      <c r="J327" s="42"/>
      <c r="K327" s="25"/>
      <c r="L327" s="11"/>
      <c r="M327" s="25"/>
      <c r="N327" s="11" t="s">
        <v>33</v>
      </c>
      <c r="O327" s="11"/>
      <c r="P327" s="11"/>
      <c r="Q327" s="25"/>
      <c r="R327" s="46"/>
      <c r="S327" s="25"/>
      <c r="T327" s="25"/>
      <c r="U327" s="11"/>
      <c r="V327" s="25"/>
      <c r="W327" s="11" t="s">
        <v>33</v>
      </c>
      <c r="X327" s="11"/>
      <c r="Y327" s="11"/>
      <c r="Z327" s="25"/>
      <c r="AA327" s="25"/>
      <c r="AB327" s="48"/>
      <c r="AC327" s="25"/>
      <c r="AD327" s="11"/>
      <c r="AE327" s="25"/>
      <c r="AF327" s="11" t="s">
        <v>33</v>
      </c>
      <c r="AG327" s="11"/>
      <c r="AH327" s="11"/>
      <c r="AI327" s="25"/>
      <c r="AJ327" s="46"/>
      <c r="AK327" s="11"/>
      <c r="AL327" s="11"/>
      <c r="AM327" s="22"/>
    </row>
    <row r="328" spans="1:39" x14ac:dyDescent="0.2">
      <c r="B328" s="8" t="s">
        <v>19</v>
      </c>
      <c r="D328" s="18">
        <f>D322*1000000/$B$13</f>
        <v>37929.142810623489</v>
      </c>
      <c r="E328" s="10"/>
      <c r="F328" s="19"/>
      <c r="G328" s="11"/>
      <c r="H328" s="10"/>
      <c r="I328" s="20"/>
      <c r="J328" s="42"/>
      <c r="K328" s="25"/>
      <c r="L328" s="11"/>
      <c r="M328" s="25"/>
      <c r="N328" s="11">
        <f>B$7</f>
        <v>0.2</v>
      </c>
      <c r="O328" s="11"/>
      <c r="P328" s="11"/>
      <c r="Q328" s="25"/>
      <c r="R328" s="46"/>
      <c r="S328" s="25"/>
      <c r="T328" s="25"/>
      <c r="U328" s="11"/>
      <c r="V328" s="25"/>
      <c r="W328" s="11">
        <f>C$7</f>
        <v>6</v>
      </c>
      <c r="X328" s="11"/>
      <c r="Y328" s="11"/>
      <c r="Z328" s="25"/>
      <c r="AA328" s="25"/>
      <c r="AB328" s="48"/>
      <c r="AC328" s="25"/>
      <c r="AD328" s="11"/>
      <c r="AE328" s="25"/>
      <c r="AF328" s="11">
        <f>D$7</f>
        <v>12</v>
      </c>
      <c r="AG328" s="11"/>
      <c r="AH328" s="11"/>
      <c r="AI328" s="25"/>
      <c r="AJ328" s="46"/>
      <c r="AK328" s="11"/>
      <c r="AL328" s="11"/>
      <c r="AM328" s="22"/>
    </row>
    <row r="329" spans="1:39" x14ac:dyDescent="0.2">
      <c r="B329" s="8" t="s">
        <v>11</v>
      </c>
      <c r="C329" s="8" t="s">
        <v>12</v>
      </c>
      <c r="D329" s="18">
        <f>D323*1000000/$B$13</f>
        <v>54580.96160553136</v>
      </c>
      <c r="E329" s="10">
        <f>E323</f>
        <v>1</v>
      </c>
      <c r="F329" s="4">
        <f>D329*E329</f>
        <v>54580.96160553136</v>
      </c>
      <c r="G329" s="11">
        <f>G323*1000000/$B$13</f>
        <v>7281.5533980582513</v>
      </c>
      <c r="H329" s="10">
        <f>H323</f>
        <v>0.6</v>
      </c>
      <c r="I329" s="5">
        <f>G329*H329</f>
        <v>4368.9320388349506</v>
      </c>
      <c r="J329" s="42"/>
      <c r="K329" s="25"/>
      <c r="L329" s="11"/>
      <c r="M329" s="25"/>
      <c r="N329" s="11">
        <f>B$8</f>
        <v>0.2</v>
      </c>
      <c r="O329" s="11"/>
      <c r="P329" s="11"/>
      <c r="Q329" s="25"/>
      <c r="R329" s="46"/>
      <c r="S329" s="25"/>
      <c r="T329" s="25"/>
      <c r="U329" s="11"/>
      <c r="V329" s="25"/>
      <c r="W329" s="11">
        <f>C$8</f>
        <v>6</v>
      </c>
      <c r="X329" s="11"/>
      <c r="Y329" s="11"/>
      <c r="Z329" s="25"/>
      <c r="AA329" s="25"/>
      <c r="AB329" s="48"/>
      <c r="AC329" s="25"/>
      <c r="AD329" s="11"/>
      <c r="AE329" s="25"/>
      <c r="AF329" s="11">
        <f>D$8</f>
        <v>12</v>
      </c>
      <c r="AG329" s="11"/>
      <c r="AH329" s="11"/>
      <c r="AI329" s="25"/>
      <c r="AJ329" s="46"/>
      <c r="AK329" s="11"/>
      <c r="AL329" s="11"/>
      <c r="AM329" s="22"/>
    </row>
    <row r="330" spans="1:39" x14ac:dyDescent="0.2">
      <c r="B330" s="8" t="s">
        <v>13</v>
      </c>
      <c r="C330" s="8" t="s">
        <v>14</v>
      </c>
      <c r="D330" s="18"/>
      <c r="E330" s="10">
        <f>E324</f>
        <v>0</v>
      </c>
      <c r="F330" s="4">
        <f>D329*E330</f>
        <v>0</v>
      </c>
      <c r="G330" s="11">
        <f>G324*1000000/$B$13</f>
        <v>0</v>
      </c>
      <c r="H330" s="10">
        <f>H324</f>
        <v>0.2</v>
      </c>
      <c r="I330" s="5">
        <f>G329*H330</f>
        <v>1456.3106796116504</v>
      </c>
      <c r="J330" s="42"/>
      <c r="K330" s="25"/>
      <c r="L330" s="11"/>
      <c r="M330" s="25"/>
      <c r="N330" s="11">
        <f>B$9</f>
        <v>0.02</v>
      </c>
      <c r="O330" s="11"/>
      <c r="P330" s="11"/>
      <c r="Q330" s="25"/>
      <c r="R330" s="46"/>
      <c r="S330" s="25"/>
      <c r="T330" s="25"/>
      <c r="U330" s="11"/>
      <c r="V330" s="25"/>
      <c r="W330" s="11">
        <f>C$9</f>
        <v>0.6</v>
      </c>
      <c r="X330" s="11"/>
      <c r="Y330" s="11"/>
      <c r="Z330" s="25"/>
      <c r="AA330" s="25"/>
      <c r="AB330" s="48"/>
      <c r="AC330" s="25"/>
      <c r="AD330" s="11"/>
      <c r="AE330" s="25"/>
      <c r="AF330" s="11">
        <f>D$9</f>
        <v>1.2</v>
      </c>
      <c r="AG330" s="11"/>
      <c r="AH330" s="11"/>
      <c r="AI330" s="25"/>
      <c r="AJ330" s="46"/>
      <c r="AK330" s="11"/>
      <c r="AL330" s="11"/>
      <c r="AM330" s="22"/>
    </row>
    <row r="331" spans="1:39" ht="17" thickBot="1" x14ac:dyDescent="0.25">
      <c r="B331" s="8" t="s">
        <v>15</v>
      </c>
      <c r="C331" s="8" t="s">
        <v>16</v>
      </c>
      <c r="D331" s="27"/>
      <c r="E331" s="28">
        <f>E325</f>
        <v>0</v>
      </c>
      <c r="F331" s="7">
        <f>D329*E331</f>
        <v>0</v>
      </c>
      <c r="G331" s="29">
        <f>G325*1000000/$B$13</f>
        <v>0</v>
      </c>
      <c r="H331" s="28">
        <f t="shared" ref="H331" si="263">H325</f>
        <v>0.2</v>
      </c>
      <c r="I331" s="6">
        <f>G329*H331</f>
        <v>1456.3106796116504</v>
      </c>
      <c r="J331" s="43"/>
      <c r="K331" s="44"/>
      <c r="L331" s="29"/>
      <c r="M331" s="44"/>
      <c r="N331" s="29">
        <f>B$10</f>
        <v>5.0000000000000001E-3</v>
      </c>
      <c r="O331" s="29"/>
      <c r="P331" s="29"/>
      <c r="Q331" s="44"/>
      <c r="R331" s="47"/>
      <c r="S331" s="44"/>
      <c r="T331" s="44"/>
      <c r="U331" s="29"/>
      <c r="V331" s="44"/>
      <c r="W331" s="29">
        <f>C$10</f>
        <v>0.15</v>
      </c>
      <c r="X331" s="29"/>
      <c r="Y331" s="29"/>
      <c r="Z331" s="44"/>
      <c r="AA331" s="44"/>
      <c r="AB331" s="49"/>
      <c r="AC331" s="44"/>
      <c r="AD331" s="29"/>
      <c r="AE331" s="44"/>
      <c r="AF331" s="29">
        <f>D$10</f>
        <v>0.3</v>
      </c>
      <c r="AG331" s="29"/>
      <c r="AH331" s="29"/>
      <c r="AI331" s="44"/>
      <c r="AJ331" s="47"/>
      <c r="AK331" s="29"/>
      <c r="AL331" s="29"/>
      <c r="AM331" s="30"/>
    </row>
    <row r="332" spans="1:39" x14ac:dyDescent="0.2">
      <c r="A332" s="1" t="s">
        <v>69</v>
      </c>
      <c r="B332" s="8" t="s">
        <v>30</v>
      </c>
      <c r="C332" s="8" t="s">
        <v>31</v>
      </c>
      <c r="D332" s="13" t="s">
        <v>20</v>
      </c>
      <c r="E332" s="14" t="s">
        <v>4</v>
      </c>
      <c r="F332" s="15" t="s">
        <v>3</v>
      </c>
      <c r="G332" s="16" t="s">
        <v>3</v>
      </c>
      <c r="H332" s="14" t="s">
        <v>4</v>
      </c>
      <c r="I332" s="15" t="s">
        <v>3</v>
      </c>
      <c r="J332" s="40" t="s">
        <v>20</v>
      </c>
      <c r="K332" s="41" t="s">
        <v>20</v>
      </c>
      <c r="L332" s="16" t="s">
        <v>32</v>
      </c>
      <c r="M332" s="41" t="s">
        <v>35</v>
      </c>
      <c r="N332" s="16" t="s">
        <v>5</v>
      </c>
      <c r="O332" s="16" t="s">
        <v>34</v>
      </c>
      <c r="P332" s="16" t="s">
        <v>21</v>
      </c>
      <c r="Q332" s="41" t="s">
        <v>21</v>
      </c>
      <c r="R332" s="45" t="s">
        <v>22</v>
      </c>
      <c r="S332" s="41" t="s">
        <v>20</v>
      </c>
      <c r="T332" s="41" t="s">
        <v>20</v>
      </c>
      <c r="U332" s="16" t="s">
        <v>32</v>
      </c>
      <c r="V332" s="41" t="s">
        <v>35</v>
      </c>
      <c r="W332" s="16" t="s">
        <v>5</v>
      </c>
      <c r="X332" s="16" t="s">
        <v>34</v>
      </c>
      <c r="Y332" s="16" t="s">
        <v>21</v>
      </c>
      <c r="Z332" s="41" t="s">
        <v>21</v>
      </c>
      <c r="AA332" s="45" t="s">
        <v>22</v>
      </c>
      <c r="AB332" s="41" t="s">
        <v>20</v>
      </c>
      <c r="AC332" s="41" t="s">
        <v>20</v>
      </c>
      <c r="AD332" s="16" t="s">
        <v>32</v>
      </c>
      <c r="AE332" s="41" t="s">
        <v>35</v>
      </c>
      <c r="AF332" s="16" t="s">
        <v>5</v>
      </c>
      <c r="AG332" s="16" t="s">
        <v>34</v>
      </c>
      <c r="AH332" s="16" t="s">
        <v>21</v>
      </c>
      <c r="AI332" s="41" t="s">
        <v>21</v>
      </c>
      <c r="AJ332" s="45" t="s">
        <v>22</v>
      </c>
      <c r="AK332" s="16" t="s">
        <v>23</v>
      </c>
      <c r="AL332" s="16" t="s">
        <v>24</v>
      </c>
      <c r="AM332" s="17" t="s">
        <v>36</v>
      </c>
    </row>
    <row r="333" spans="1:39" x14ac:dyDescent="0.2">
      <c r="D333" s="18"/>
      <c r="E333" s="10"/>
      <c r="F333" s="19"/>
      <c r="G333" s="11"/>
      <c r="H333" s="10"/>
      <c r="I333" s="20"/>
      <c r="J333" s="42" t="s">
        <v>6</v>
      </c>
      <c r="K333" s="25" t="s">
        <v>6</v>
      </c>
      <c r="L333" s="11"/>
      <c r="M333" s="25"/>
      <c r="N333" s="11"/>
      <c r="O333" s="11"/>
      <c r="P333" s="11"/>
      <c r="Q333" s="25"/>
      <c r="R333" s="46"/>
      <c r="S333" s="25" t="s">
        <v>6</v>
      </c>
      <c r="T333" s="25" t="s">
        <v>6</v>
      </c>
      <c r="U333" s="11"/>
      <c r="V333" s="25"/>
      <c r="W333" s="11"/>
      <c r="X333" s="11"/>
      <c r="Y333" s="11"/>
      <c r="Z333" s="25"/>
      <c r="AA333" s="25"/>
      <c r="AB333" s="48" t="s">
        <v>6</v>
      </c>
      <c r="AC333" s="25" t="s">
        <v>6</v>
      </c>
      <c r="AD333" s="11"/>
      <c r="AE333" s="25"/>
      <c r="AF333" s="11"/>
      <c r="AG333" s="11"/>
      <c r="AH333" s="11"/>
      <c r="AI333" s="25"/>
      <c r="AJ333" s="46"/>
      <c r="AK333" s="11"/>
      <c r="AL333" s="11"/>
      <c r="AM333" s="22"/>
    </row>
    <row r="334" spans="1:39" x14ac:dyDescent="0.2">
      <c r="D334" s="18" t="s">
        <v>27</v>
      </c>
      <c r="E334" s="10"/>
      <c r="F334" s="19" t="s">
        <v>27</v>
      </c>
      <c r="G334" s="11" t="s">
        <v>27</v>
      </c>
      <c r="H334" s="10"/>
      <c r="I334" s="20" t="s">
        <v>27</v>
      </c>
      <c r="J334" s="42" t="s">
        <v>27</v>
      </c>
      <c r="K334" s="25" t="s">
        <v>9</v>
      </c>
      <c r="L334" s="11" t="s">
        <v>27</v>
      </c>
      <c r="M334" s="25" t="s">
        <v>7</v>
      </c>
      <c r="N334" s="11" t="s">
        <v>8</v>
      </c>
      <c r="O334" s="11" t="s">
        <v>7</v>
      </c>
      <c r="P334" s="11" t="s">
        <v>9</v>
      </c>
      <c r="Q334" s="25" t="s">
        <v>27</v>
      </c>
      <c r="R334" s="46" t="s">
        <v>27</v>
      </c>
      <c r="S334" s="25" t="s">
        <v>27</v>
      </c>
      <c r="T334" s="25" t="s">
        <v>9</v>
      </c>
      <c r="U334" s="11" t="s">
        <v>27</v>
      </c>
      <c r="V334" s="25" t="s">
        <v>7</v>
      </c>
      <c r="W334" s="11" t="s">
        <v>8</v>
      </c>
      <c r="X334" s="11" t="s">
        <v>7</v>
      </c>
      <c r="Y334" s="11" t="s">
        <v>9</v>
      </c>
      <c r="Z334" s="25" t="s">
        <v>27</v>
      </c>
      <c r="AA334" s="25" t="s">
        <v>27</v>
      </c>
      <c r="AB334" s="48" t="s">
        <v>27</v>
      </c>
      <c r="AC334" s="25" t="s">
        <v>9</v>
      </c>
      <c r="AD334" s="11" t="s">
        <v>27</v>
      </c>
      <c r="AE334" s="25" t="s">
        <v>7</v>
      </c>
      <c r="AF334" s="11" t="s">
        <v>8</v>
      </c>
      <c r="AG334" s="11" t="s">
        <v>7</v>
      </c>
      <c r="AH334" s="11" t="s">
        <v>9</v>
      </c>
      <c r="AI334" s="25" t="s">
        <v>27</v>
      </c>
      <c r="AJ334" s="46" t="s">
        <v>27</v>
      </c>
      <c r="AK334" s="11"/>
      <c r="AL334" s="11"/>
      <c r="AM334" s="22"/>
    </row>
    <row r="335" spans="1:39" x14ac:dyDescent="0.2">
      <c r="B335" s="8" t="s">
        <v>19</v>
      </c>
      <c r="D335" s="23">
        <v>0.39</v>
      </c>
      <c r="E335" s="10"/>
      <c r="F335" s="19"/>
      <c r="G335" s="11"/>
      <c r="H335" s="10"/>
      <c r="I335" s="20"/>
      <c r="J335" s="59">
        <f>D335</f>
        <v>0.39</v>
      </c>
      <c r="K335" s="33">
        <f>J335*1000000000</f>
        <v>390000000</v>
      </c>
      <c r="L335" s="24">
        <v>7.1105691056910594</v>
      </c>
      <c r="M335" s="33">
        <f>L335*1000000</f>
        <v>7110569.1056910595</v>
      </c>
      <c r="N335" s="11">
        <f>N341*$B$13</f>
        <v>2.4021400000000002</v>
      </c>
      <c r="O335" s="11">
        <f>K335/N335</f>
        <v>162355233.25035176</v>
      </c>
      <c r="P335" s="25">
        <f>IF(O335&lt;M335,K335,M335*N335)</f>
        <v>17080582.471544724</v>
      </c>
      <c r="Q335" s="54">
        <f>P335/1000000000</f>
        <v>1.7080582471544724E-2</v>
      </c>
      <c r="R335" s="55">
        <f>J335-Q335</f>
        <v>0.37291941752845531</v>
      </c>
      <c r="S335" s="54">
        <f>R335</f>
        <v>0.37291941752845531</v>
      </c>
      <c r="T335" s="33">
        <f>S335*1000000000</f>
        <v>372919417.52845532</v>
      </c>
      <c r="U335" s="24">
        <v>4.2097560975609731</v>
      </c>
      <c r="V335" s="33">
        <f>U335*1000000</f>
        <v>4209756.0975609729</v>
      </c>
      <c r="W335" s="11">
        <f>W341*$B$13</f>
        <v>72.0642</v>
      </c>
      <c r="X335" s="11">
        <f>T335/W335</f>
        <v>5174822.1381553579</v>
      </c>
      <c r="Y335" s="25">
        <f>IF(X335&lt;V335,T335,V335*W335)</f>
        <v>303372705.36585349</v>
      </c>
      <c r="Z335" s="54">
        <f>Y335/1000000000</f>
        <v>0.30337270536585348</v>
      </c>
      <c r="AA335" s="54">
        <f>S335-Z335</f>
        <v>6.9546712162601831E-2</v>
      </c>
      <c r="AB335" s="60">
        <f>AA335</f>
        <v>6.9546712162601831E-2</v>
      </c>
      <c r="AC335" s="33">
        <f>AB335*1000000000</f>
        <v>69546712.162601829</v>
      </c>
      <c r="AD335" s="24">
        <v>1.4268292682926855</v>
      </c>
      <c r="AE335" s="33">
        <f>AD335*1000000</f>
        <v>1426829.2682926855</v>
      </c>
      <c r="AF335" s="11">
        <f>AF341*$B$13</f>
        <v>144.1284</v>
      </c>
      <c r="AG335" s="11">
        <f>AC335/AF335</f>
        <v>482533.02029719215</v>
      </c>
      <c r="AH335" s="25">
        <f>IF(AG335&lt;AE335,AC335,AE335*AF335)</f>
        <v>69546712.162601829</v>
      </c>
      <c r="AI335" s="54">
        <f>AH335/1000000000</f>
        <v>6.9546712162601831E-2</v>
      </c>
      <c r="AJ335" s="54">
        <f>AB335-AI335</f>
        <v>0</v>
      </c>
      <c r="AK335" s="21"/>
      <c r="AL335" s="11"/>
      <c r="AM335" s="22"/>
    </row>
    <row r="336" spans="1:39" x14ac:dyDescent="0.2">
      <c r="B336" s="8" t="s">
        <v>11</v>
      </c>
      <c r="C336" s="8" t="s">
        <v>12</v>
      </c>
      <c r="D336" s="23">
        <v>0.05</v>
      </c>
      <c r="E336" s="10">
        <v>1</v>
      </c>
      <c r="F336" s="4">
        <f>D336*E336</f>
        <v>0.05</v>
      </c>
      <c r="G336" s="26">
        <v>1.0188152686145147</v>
      </c>
      <c r="H336" s="10">
        <v>0.6</v>
      </c>
      <c r="I336" s="5">
        <f>G336*H336</f>
        <v>0.61128916116870879</v>
      </c>
      <c r="J336" s="59">
        <f>F336+I336</f>
        <v>0.66128916116870884</v>
      </c>
      <c r="K336" s="33">
        <f t="shared" ref="K336:K338" si="264">J336*1000000000</f>
        <v>661289161.1687088</v>
      </c>
      <c r="L336" s="11"/>
      <c r="M336" s="12">
        <f>IF((M335-O335)&gt;0,M335-O335,0)</f>
        <v>0</v>
      </c>
      <c r="N336" s="11">
        <f>N342*$B$13</f>
        <v>2.4021400000000002</v>
      </c>
      <c r="O336" s="11">
        <f>K336/N336</f>
        <v>275291682.07044917</v>
      </c>
      <c r="P336" s="25">
        <f>IF(O336&lt;M336,K336,M336*N336)</f>
        <v>0</v>
      </c>
      <c r="Q336" s="54">
        <f t="shared" ref="Q336:Q338" si="265">P336/1000000000</f>
        <v>0</v>
      </c>
      <c r="R336" s="55">
        <f>J336-Q336</f>
        <v>0.66128916116870884</v>
      </c>
      <c r="S336" s="54">
        <f>0.5*R336</f>
        <v>0.33064458058435442</v>
      </c>
      <c r="T336" s="33">
        <f t="shared" ref="T336:T338" si="266">S336*1000000000</f>
        <v>330644580.5843544</v>
      </c>
      <c r="U336" s="11"/>
      <c r="V336" s="12">
        <f>IF((V335-X335)&gt;0,V335-X335,0)</f>
        <v>0</v>
      </c>
      <c r="W336" s="11">
        <f>W342*$B$13</f>
        <v>72.0642</v>
      </c>
      <c r="X336" s="11">
        <f>T336/W336</f>
        <v>4588194.701174153</v>
      </c>
      <c r="Y336" s="25">
        <f>IF(X336&lt;V336,T336,V336*W336)</f>
        <v>0</v>
      </c>
      <c r="Z336" s="54">
        <f t="shared" ref="Z336:Z338" si="267">Y336/1000000000</f>
        <v>0</v>
      </c>
      <c r="AA336" s="54">
        <f>S336-Z336</f>
        <v>0.33064458058435442</v>
      </c>
      <c r="AB336" s="60">
        <f>0.5*AA336</f>
        <v>0.16532229029217721</v>
      </c>
      <c r="AC336" s="33">
        <f t="shared" ref="AC336:AC338" si="268">AB336*1000000000</f>
        <v>165322290.2921772</v>
      </c>
      <c r="AD336" s="11"/>
      <c r="AE336" s="12">
        <f>IF((AE335-AG335)&gt;0,AE335-AG335,0)</f>
        <v>944296.24799549335</v>
      </c>
      <c r="AF336" s="11">
        <f>AF342*$B$13</f>
        <v>144.1284</v>
      </c>
      <c r="AG336" s="11">
        <f>AC336/AF336</f>
        <v>1147048.6752935383</v>
      </c>
      <c r="AH336" s="25">
        <f>IF(AG336&lt;AE336,AC336,AE336*AF336)</f>
        <v>136099907.34959367</v>
      </c>
      <c r="AI336" s="54">
        <f t="shared" ref="AI336" si="269">AH336/1000000000</f>
        <v>0.13609990734959368</v>
      </c>
      <c r="AJ336" s="54">
        <f>AB336-AI336</f>
        <v>2.922238294258353E-2</v>
      </c>
      <c r="AK336" s="21"/>
      <c r="AL336" s="11"/>
      <c r="AM336" s="22"/>
    </row>
    <row r="337" spans="1:39" x14ac:dyDescent="0.2">
      <c r="B337" s="8" t="s">
        <v>13</v>
      </c>
      <c r="C337" s="8" t="s">
        <v>14</v>
      </c>
      <c r="D337" s="18"/>
      <c r="E337" s="10">
        <v>0</v>
      </c>
      <c r="F337" s="4">
        <f>D336*E337</f>
        <v>0</v>
      </c>
      <c r="G337" s="11"/>
      <c r="H337" s="10">
        <v>0.2</v>
      </c>
      <c r="I337" s="5">
        <f>G336*H337</f>
        <v>0.20376305372290293</v>
      </c>
      <c r="J337" s="59">
        <f>F337+I337</f>
        <v>0.20376305372290293</v>
      </c>
      <c r="K337" s="33">
        <f t="shared" si="264"/>
        <v>203763053.72290292</v>
      </c>
      <c r="L337" s="11"/>
      <c r="M337" s="12">
        <f>IF((M336-O336)&gt;0,M336-O336,0)</f>
        <v>0</v>
      </c>
      <c r="N337" s="11">
        <f>N343*$B$13</f>
        <v>0.24021400000000001</v>
      </c>
      <c r="O337" s="11">
        <f>K337/N337</f>
        <v>848256361.92271435</v>
      </c>
      <c r="P337" s="25">
        <f>IF(O337&lt;M337,K337,M337*N337)</f>
        <v>0</v>
      </c>
      <c r="Q337" s="54">
        <f t="shared" si="265"/>
        <v>0</v>
      </c>
      <c r="R337" s="55">
        <f t="shared" ref="R337:R338" si="270">J337-Q337</f>
        <v>0.20376305372290293</v>
      </c>
      <c r="S337" s="54">
        <f>0.5*R336+0.5*R337</f>
        <v>0.43252610744580589</v>
      </c>
      <c r="T337" s="33">
        <f t="shared" si="266"/>
        <v>432526107.44580591</v>
      </c>
      <c r="U337" s="11"/>
      <c r="V337" s="12">
        <f>IF((V336-X336)&gt;0,V336-X336,0)</f>
        <v>0</v>
      </c>
      <c r="W337" s="11">
        <f>W343*$B$13</f>
        <v>7.2064199999999996</v>
      </c>
      <c r="X337" s="11">
        <f>T337/W337</f>
        <v>60019553.043786779</v>
      </c>
      <c r="Y337" s="25">
        <f>IF(X337&lt;V337,T337,V337*W337)</f>
        <v>0</v>
      </c>
      <c r="Z337" s="54">
        <f t="shared" si="267"/>
        <v>0</v>
      </c>
      <c r="AA337" s="54">
        <f t="shared" ref="AA337" si="271">S337-Z337</f>
        <v>0.43252610744580589</v>
      </c>
      <c r="AB337" s="60">
        <f>0.5*AA336+0.5*AA337</f>
        <v>0.38158534401508015</v>
      </c>
      <c r="AC337" s="33">
        <f t="shared" si="268"/>
        <v>381585344.01508015</v>
      </c>
      <c r="AD337" s="11"/>
      <c r="AE337" s="12">
        <f>IF((AE336-AG336)&gt;0,AE336-AG336,0)</f>
        <v>0</v>
      </c>
      <c r="AF337" s="11">
        <f>AF343*$B$13</f>
        <v>14.412839999999999</v>
      </c>
      <c r="AG337" s="11">
        <f>AC337/AF337</f>
        <v>26475375.013882078</v>
      </c>
      <c r="AH337" s="25">
        <f>IF(AG337&lt;AE337,AC337,AE337*AF337)</f>
        <v>0</v>
      </c>
      <c r="AI337" s="54">
        <f>AH337/1000000000</f>
        <v>0</v>
      </c>
      <c r="AJ337" s="54">
        <f>AB337-AI337</f>
        <v>0.38158534401508015</v>
      </c>
      <c r="AK337" s="21"/>
      <c r="AL337" s="11"/>
      <c r="AM337" s="22"/>
    </row>
    <row r="338" spans="1:39" x14ac:dyDescent="0.2">
      <c r="B338" s="8" t="s">
        <v>15</v>
      </c>
      <c r="C338" s="8" t="s">
        <v>16</v>
      </c>
      <c r="D338" s="18"/>
      <c r="E338" s="10">
        <v>0</v>
      </c>
      <c r="F338" s="4">
        <f>D336*E338</f>
        <v>0</v>
      </c>
      <c r="G338" s="11"/>
      <c r="H338" s="10">
        <v>0.2</v>
      </c>
      <c r="I338" s="5">
        <f>G336*H338</f>
        <v>0.20376305372290293</v>
      </c>
      <c r="J338" s="59">
        <f t="shared" ref="J338" si="272">F338+I338</f>
        <v>0.20376305372290293</v>
      </c>
      <c r="K338" s="33">
        <f t="shared" si="264"/>
        <v>203763053.72290292</v>
      </c>
      <c r="L338" s="11"/>
      <c r="M338" s="12">
        <f>IF((M337-O337)&gt;0,M337-O337,0)</f>
        <v>0</v>
      </c>
      <c r="N338" s="11">
        <f>N344*$B$13</f>
        <v>6.0053500000000003E-2</v>
      </c>
      <c r="O338" s="11">
        <f>K338/N338</f>
        <v>3393025447.6908574</v>
      </c>
      <c r="P338" s="25">
        <f>IF(O338&lt;M338,K338,M338*N338)</f>
        <v>0</v>
      </c>
      <c r="Q338" s="54">
        <f t="shared" si="265"/>
        <v>0</v>
      </c>
      <c r="R338" s="55">
        <f t="shared" si="270"/>
        <v>0.20376305372290293</v>
      </c>
      <c r="S338" s="54">
        <f>0.5*R337+R338</f>
        <v>0.3056445805843544</v>
      </c>
      <c r="T338" s="33">
        <f t="shared" si="266"/>
        <v>305644580.5843544</v>
      </c>
      <c r="U338" s="11"/>
      <c r="V338" s="12">
        <f>IF((V337-X337)&gt;0,V337-X337,0)</f>
        <v>0</v>
      </c>
      <c r="W338" s="11">
        <f>W344*$B$13</f>
        <v>1.8016049999999999</v>
      </c>
      <c r="X338" s="11">
        <f>T338/W338</f>
        <v>169651272.38454291</v>
      </c>
      <c r="Y338" s="25">
        <f>IF(X338&lt;V338,T338,V338*W338)</f>
        <v>0</v>
      </c>
      <c r="Z338" s="54">
        <f t="shared" si="267"/>
        <v>0</v>
      </c>
      <c r="AA338" s="54">
        <f>S338-Z338</f>
        <v>0.3056445805843544</v>
      </c>
      <c r="AB338" s="60">
        <f>0.5*AA337+AA338</f>
        <v>0.52190763430725728</v>
      </c>
      <c r="AC338" s="33">
        <f t="shared" si="268"/>
        <v>521907634.30725729</v>
      </c>
      <c r="AD338" s="11"/>
      <c r="AE338" s="12">
        <f>IF((AE337-AG337)&gt;0,AE337-AG337,0)</f>
        <v>0</v>
      </c>
      <c r="AF338" s="11">
        <f>AF344*$B$13</f>
        <v>3.6032099999999998</v>
      </c>
      <c r="AG338" s="11">
        <f>AC338/AF338</f>
        <v>144845189.23605821</v>
      </c>
      <c r="AH338" s="25">
        <f>IF(AG338&lt;AE338,AC338,AE338*AF338)</f>
        <v>0</v>
      </c>
      <c r="AI338" s="54">
        <f t="shared" ref="AI338" si="273">AH338/1000000000</f>
        <v>0</v>
      </c>
      <c r="AJ338" s="54">
        <f>AB338-AI338</f>
        <v>0.52190763430725728</v>
      </c>
      <c r="AK338" s="21"/>
      <c r="AL338" s="11"/>
      <c r="AM338" s="22"/>
    </row>
    <row r="339" spans="1:39" x14ac:dyDescent="0.2">
      <c r="B339" s="8" t="s">
        <v>6</v>
      </c>
      <c r="D339" s="18"/>
      <c r="E339" s="10"/>
      <c r="F339" s="19"/>
      <c r="G339" s="11"/>
      <c r="H339" s="10"/>
      <c r="I339" s="20"/>
      <c r="J339" s="58">
        <f>SUM(J335:J338)</f>
        <v>1.4588152686145146</v>
      </c>
      <c r="K339" s="25"/>
      <c r="L339" s="11"/>
      <c r="M339" s="25"/>
      <c r="N339" s="11"/>
      <c r="O339" s="11"/>
      <c r="P339" s="11"/>
      <c r="Q339" s="56">
        <f>SUM(Q335:Q338)</f>
        <v>1.7080582471544724E-2</v>
      </c>
      <c r="R339" s="57">
        <f>SUM(R335:R338)</f>
        <v>1.4417346861429701</v>
      </c>
      <c r="S339" s="56">
        <f>SUM(S335:S338)</f>
        <v>1.4417346861429698</v>
      </c>
      <c r="T339" s="25">
        <f>SUM(T335:T338)</f>
        <v>1441734686.1429701</v>
      </c>
      <c r="U339" s="11"/>
      <c r="V339" s="25"/>
      <c r="W339" s="11"/>
      <c r="X339" s="11"/>
      <c r="Y339" s="11"/>
      <c r="Z339" s="56">
        <f>SUM(Z335:Z338)</f>
        <v>0.30337270536585348</v>
      </c>
      <c r="AA339" s="56">
        <f>SUM(AA335:AA338)</f>
        <v>1.1383619807771166</v>
      </c>
      <c r="AB339" s="61">
        <f>SUM(AB335:AB338)</f>
        <v>1.1383619807771166</v>
      </c>
      <c r="AC339" s="25">
        <f>SUM(AC335:AC338)</f>
        <v>1138361980.7771163</v>
      </c>
      <c r="AD339" s="11"/>
      <c r="AE339" s="25"/>
      <c r="AF339" s="11"/>
      <c r="AG339" s="11"/>
      <c r="AH339" s="11"/>
      <c r="AI339" s="56">
        <f>SUM(AI335:AI338)</f>
        <v>0.20564661951219551</v>
      </c>
      <c r="AJ339" s="56">
        <f>SUM(AJ335:AJ338)</f>
        <v>0.93271536126492094</v>
      </c>
      <c r="AK339" s="21">
        <f>Q339+Z339+AI339</f>
        <v>0.52609990734959367</v>
      </c>
      <c r="AL339" s="11">
        <f>AJ339</f>
        <v>0.93271536126492094</v>
      </c>
      <c r="AM339" s="34">
        <f>AK339/(AK339+AL339)</f>
        <v>0.36063504315337214</v>
      </c>
    </row>
    <row r="340" spans="1:39" x14ac:dyDescent="0.2">
      <c r="D340" s="18" t="s">
        <v>17</v>
      </c>
      <c r="E340" s="10"/>
      <c r="F340" s="19" t="s">
        <v>17</v>
      </c>
      <c r="G340" s="11" t="s">
        <v>17</v>
      </c>
      <c r="H340" s="10"/>
      <c r="I340" s="20" t="s">
        <v>17</v>
      </c>
      <c r="J340" s="42"/>
      <c r="K340" s="25"/>
      <c r="L340" s="11"/>
      <c r="M340" s="25"/>
      <c r="N340" s="11" t="s">
        <v>33</v>
      </c>
      <c r="O340" s="11"/>
      <c r="P340" s="11"/>
      <c r="Q340" s="25"/>
      <c r="R340" s="46"/>
      <c r="S340" s="25"/>
      <c r="T340" s="25"/>
      <c r="U340" s="11"/>
      <c r="V340" s="25"/>
      <c r="W340" s="11" t="s">
        <v>33</v>
      </c>
      <c r="X340" s="11"/>
      <c r="Y340" s="11"/>
      <c r="Z340" s="25"/>
      <c r="AA340" s="25"/>
      <c r="AB340" s="48"/>
      <c r="AC340" s="25"/>
      <c r="AD340" s="11"/>
      <c r="AE340" s="25"/>
      <c r="AF340" s="11" t="s">
        <v>33</v>
      </c>
      <c r="AG340" s="11"/>
      <c r="AH340" s="11"/>
      <c r="AI340" s="25"/>
      <c r="AJ340" s="46"/>
      <c r="AK340" s="11"/>
      <c r="AL340" s="11"/>
      <c r="AM340" s="22"/>
    </row>
    <row r="341" spans="1:39" x14ac:dyDescent="0.2">
      <c r="B341" s="8" t="s">
        <v>19</v>
      </c>
      <c r="D341" s="18">
        <f>D335*1000000/$B$13</f>
        <v>32471.046650070355</v>
      </c>
      <c r="E341" s="10"/>
      <c r="F341" s="19"/>
      <c r="G341" s="11"/>
      <c r="H341" s="10"/>
      <c r="I341" s="20"/>
      <c r="J341" s="42"/>
      <c r="K341" s="25"/>
      <c r="L341" s="11"/>
      <c r="M341" s="25"/>
      <c r="N341" s="11">
        <f>B$7</f>
        <v>0.2</v>
      </c>
      <c r="O341" s="11"/>
      <c r="P341" s="11"/>
      <c r="Q341" s="25"/>
      <c r="R341" s="46"/>
      <c r="S341" s="25"/>
      <c r="T341" s="25"/>
      <c r="U341" s="11"/>
      <c r="V341" s="25"/>
      <c r="W341" s="11">
        <f>C$7</f>
        <v>6</v>
      </c>
      <c r="X341" s="11"/>
      <c r="Y341" s="11"/>
      <c r="Z341" s="25"/>
      <c r="AA341" s="25"/>
      <c r="AB341" s="48"/>
      <c r="AC341" s="25"/>
      <c r="AD341" s="11"/>
      <c r="AE341" s="25"/>
      <c r="AF341" s="11">
        <f>D$7</f>
        <v>12</v>
      </c>
      <c r="AG341" s="11"/>
      <c r="AH341" s="11"/>
      <c r="AI341" s="25"/>
      <c r="AJ341" s="46"/>
      <c r="AK341" s="11"/>
      <c r="AL341" s="11"/>
      <c r="AM341" s="22"/>
    </row>
    <row r="342" spans="1:39" x14ac:dyDescent="0.2">
      <c r="B342" s="8" t="s">
        <v>11</v>
      </c>
      <c r="C342" s="8" t="s">
        <v>12</v>
      </c>
      <c r="D342" s="18">
        <f>D336*1000000/$B$13</f>
        <v>4162.9546987269687</v>
      </c>
      <c r="E342" s="10">
        <f>E336</f>
        <v>1</v>
      </c>
      <c r="F342" s="4">
        <f>D342*E342</f>
        <v>4162.9546987269687</v>
      </c>
      <c r="G342" s="11">
        <f>G336*1000000/$B$13</f>
        <v>84825.636192271442</v>
      </c>
      <c r="H342" s="10">
        <f>H336</f>
        <v>0.6</v>
      </c>
      <c r="I342" s="5">
        <f>G342*H342</f>
        <v>50895.381715362862</v>
      </c>
      <c r="J342" s="42"/>
      <c r="K342" s="25"/>
      <c r="L342" s="11"/>
      <c r="M342" s="25"/>
      <c r="N342" s="11">
        <f>B$8</f>
        <v>0.2</v>
      </c>
      <c r="O342" s="11"/>
      <c r="P342" s="11"/>
      <c r="Q342" s="25"/>
      <c r="R342" s="46"/>
      <c r="S342" s="25"/>
      <c r="T342" s="25"/>
      <c r="U342" s="11"/>
      <c r="V342" s="25"/>
      <c r="W342" s="11">
        <f>C$8</f>
        <v>6</v>
      </c>
      <c r="X342" s="11"/>
      <c r="Y342" s="11"/>
      <c r="Z342" s="25"/>
      <c r="AA342" s="25"/>
      <c r="AB342" s="48"/>
      <c r="AC342" s="25"/>
      <c r="AD342" s="11"/>
      <c r="AE342" s="25"/>
      <c r="AF342" s="11">
        <f>D$8</f>
        <v>12</v>
      </c>
      <c r="AG342" s="11"/>
      <c r="AH342" s="11"/>
      <c r="AI342" s="25"/>
      <c r="AJ342" s="46"/>
      <c r="AK342" s="11"/>
      <c r="AL342" s="11"/>
      <c r="AM342" s="22"/>
    </row>
    <row r="343" spans="1:39" x14ac:dyDescent="0.2">
      <c r="B343" s="8" t="s">
        <v>13</v>
      </c>
      <c r="C343" s="8" t="s">
        <v>14</v>
      </c>
      <c r="D343" s="18"/>
      <c r="E343" s="10">
        <f>E337</f>
        <v>0</v>
      </c>
      <c r="F343" s="4">
        <f>D342*E343</f>
        <v>0</v>
      </c>
      <c r="G343" s="11">
        <f>G337*1000000/$B$13</f>
        <v>0</v>
      </c>
      <c r="H343" s="10">
        <f>H337</f>
        <v>0.2</v>
      </c>
      <c r="I343" s="5">
        <f>G342*H343</f>
        <v>16965.12723845429</v>
      </c>
      <c r="J343" s="42"/>
      <c r="K343" s="25"/>
      <c r="L343" s="11"/>
      <c r="M343" s="25"/>
      <c r="N343" s="11">
        <f>B$9</f>
        <v>0.02</v>
      </c>
      <c r="O343" s="11"/>
      <c r="P343" s="11"/>
      <c r="Q343" s="25"/>
      <c r="R343" s="46"/>
      <c r="S343" s="25"/>
      <c r="T343" s="25"/>
      <c r="U343" s="11"/>
      <c r="V343" s="25"/>
      <c r="W343" s="11">
        <f>C$9</f>
        <v>0.6</v>
      </c>
      <c r="X343" s="11"/>
      <c r="Y343" s="11"/>
      <c r="Z343" s="25"/>
      <c r="AA343" s="25"/>
      <c r="AB343" s="48"/>
      <c r="AC343" s="25"/>
      <c r="AD343" s="11"/>
      <c r="AE343" s="25"/>
      <c r="AF343" s="11">
        <f>D$9</f>
        <v>1.2</v>
      </c>
      <c r="AG343" s="11"/>
      <c r="AH343" s="11"/>
      <c r="AI343" s="25"/>
      <c r="AJ343" s="46"/>
      <c r="AK343" s="11"/>
      <c r="AL343" s="11"/>
      <c r="AM343" s="22"/>
    </row>
    <row r="344" spans="1:39" ht="17" thickBot="1" x14ac:dyDescent="0.25">
      <c r="B344" s="8" t="s">
        <v>15</v>
      </c>
      <c r="C344" s="8" t="s">
        <v>16</v>
      </c>
      <c r="D344" s="27"/>
      <c r="E344" s="28">
        <f>E338</f>
        <v>0</v>
      </c>
      <c r="F344" s="7">
        <f>D342*E344</f>
        <v>0</v>
      </c>
      <c r="G344" s="29">
        <f>G338*1000000/$B$13</f>
        <v>0</v>
      </c>
      <c r="H344" s="28">
        <f t="shared" ref="H344" si="274">H338</f>
        <v>0.2</v>
      </c>
      <c r="I344" s="6">
        <f>G342*H344</f>
        <v>16965.12723845429</v>
      </c>
      <c r="J344" s="43"/>
      <c r="K344" s="44"/>
      <c r="L344" s="29"/>
      <c r="M344" s="44"/>
      <c r="N344" s="29">
        <f>B$10</f>
        <v>5.0000000000000001E-3</v>
      </c>
      <c r="O344" s="29"/>
      <c r="P344" s="29"/>
      <c r="Q344" s="44"/>
      <c r="R344" s="47"/>
      <c r="S344" s="44"/>
      <c r="T344" s="44"/>
      <c r="U344" s="29"/>
      <c r="V344" s="44"/>
      <c r="W344" s="29">
        <f>C$10</f>
        <v>0.15</v>
      </c>
      <c r="X344" s="29"/>
      <c r="Y344" s="29"/>
      <c r="Z344" s="44"/>
      <c r="AA344" s="44"/>
      <c r="AB344" s="49"/>
      <c r="AC344" s="44"/>
      <c r="AD344" s="29"/>
      <c r="AE344" s="44"/>
      <c r="AF344" s="29">
        <f>D$10</f>
        <v>0.3</v>
      </c>
      <c r="AG344" s="29"/>
      <c r="AH344" s="29"/>
      <c r="AI344" s="44"/>
      <c r="AJ344" s="47"/>
      <c r="AK344" s="29"/>
      <c r="AL344" s="29"/>
      <c r="AM344" s="30"/>
    </row>
    <row r="345" spans="1:39" x14ac:dyDescent="0.2">
      <c r="A345" s="1" t="s">
        <v>70</v>
      </c>
      <c r="B345" s="8" t="s">
        <v>30</v>
      </c>
      <c r="C345" s="8" t="s">
        <v>31</v>
      </c>
      <c r="D345" s="13" t="s">
        <v>20</v>
      </c>
      <c r="E345" s="14" t="s">
        <v>4</v>
      </c>
      <c r="F345" s="15" t="s">
        <v>3</v>
      </c>
      <c r="G345" s="16" t="s">
        <v>3</v>
      </c>
      <c r="H345" s="14" t="s">
        <v>4</v>
      </c>
      <c r="I345" s="15" t="s">
        <v>3</v>
      </c>
      <c r="J345" s="40" t="s">
        <v>20</v>
      </c>
      <c r="K345" s="41" t="s">
        <v>20</v>
      </c>
      <c r="L345" s="16" t="s">
        <v>32</v>
      </c>
      <c r="M345" s="41" t="s">
        <v>35</v>
      </c>
      <c r="N345" s="16" t="s">
        <v>5</v>
      </c>
      <c r="O345" s="16" t="s">
        <v>34</v>
      </c>
      <c r="P345" s="16" t="s">
        <v>21</v>
      </c>
      <c r="Q345" s="41" t="s">
        <v>21</v>
      </c>
      <c r="R345" s="45" t="s">
        <v>22</v>
      </c>
      <c r="S345" s="41" t="s">
        <v>20</v>
      </c>
      <c r="T345" s="41" t="s">
        <v>20</v>
      </c>
      <c r="U345" s="16" t="s">
        <v>32</v>
      </c>
      <c r="V345" s="41" t="s">
        <v>35</v>
      </c>
      <c r="W345" s="16" t="s">
        <v>5</v>
      </c>
      <c r="X345" s="16" t="s">
        <v>34</v>
      </c>
      <c r="Y345" s="16" t="s">
        <v>21</v>
      </c>
      <c r="Z345" s="41" t="s">
        <v>21</v>
      </c>
      <c r="AA345" s="45" t="s">
        <v>22</v>
      </c>
      <c r="AB345" s="41" t="s">
        <v>20</v>
      </c>
      <c r="AC345" s="41" t="s">
        <v>20</v>
      </c>
      <c r="AD345" s="16" t="s">
        <v>32</v>
      </c>
      <c r="AE345" s="41" t="s">
        <v>35</v>
      </c>
      <c r="AF345" s="16" t="s">
        <v>5</v>
      </c>
      <c r="AG345" s="16" t="s">
        <v>34</v>
      </c>
      <c r="AH345" s="16" t="s">
        <v>21</v>
      </c>
      <c r="AI345" s="41" t="s">
        <v>21</v>
      </c>
      <c r="AJ345" s="45" t="s">
        <v>22</v>
      </c>
      <c r="AK345" s="16" t="s">
        <v>23</v>
      </c>
      <c r="AL345" s="16" t="s">
        <v>24</v>
      </c>
      <c r="AM345" s="17" t="s">
        <v>36</v>
      </c>
    </row>
    <row r="346" spans="1:39" x14ac:dyDescent="0.2">
      <c r="D346" s="18"/>
      <c r="E346" s="10"/>
      <c r="F346" s="19"/>
      <c r="G346" s="11"/>
      <c r="H346" s="10"/>
      <c r="I346" s="20"/>
      <c r="J346" s="42" t="s">
        <v>6</v>
      </c>
      <c r="K346" s="25" t="s">
        <v>6</v>
      </c>
      <c r="L346" s="11"/>
      <c r="M346" s="25"/>
      <c r="N346" s="11"/>
      <c r="O346" s="11"/>
      <c r="P346" s="11"/>
      <c r="Q346" s="25"/>
      <c r="R346" s="46"/>
      <c r="S346" s="25" t="s">
        <v>6</v>
      </c>
      <c r="T346" s="25" t="s">
        <v>6</v>
      </c>
      <c r="U346" s="11"/>
      <c r="V346" s="25"/>
      <c r="W346" s="11"/>
      <c r="X346" s="11"/>
      <c r="Y346" s="11"/>
      <c r="Z346" s="25"/>
      <c r="AA346" s="25"/>
      <c r="AB346" s="48" t="s">
        <v>6</v>
      </c>
      <c r="AC346" s="25" t="s">
        <v>6</v>
      </c>
      <c r="AD346" s="11"/>
      <c r="AE346" s="25"/>
      <c r="AF346" s="11"/>
      <c r="AG346" s="11"/>
      <c r="AH346" s="11"/>
      <c r="AI346" s="25"/>
      <c r="AJ346" s="46"/>
      <c r="AK346" s="11"/>
      <c r="AL346" s="11"/>
      <c r="AM346" s="22"/>
    </row>
    <row r="347" spans="1:39" x14ac:dyDescent="0.2">
      <c r="D347" s="18" t="s">
        <v>27</v>
      </c>
      <c r="E347" s="10"/>
      <c r="F347" s="19" t="s">
        <v>27</v>
      </c>
      <c r="G347" s="11" t="s">
        <v>27</v>
      </c>
      <c r="H347" s="10"/>
      <c r="I347" s="20" t="s">
        <v>27</v>
      </c>
      <c r="J347" s="42" t="s">
        <v>27</v>
      </c>
      <c r="K347" s="25" t="s">
        <v>9</v>
      </c>
      <c r="L347" s="11" t="s">
        <v>27</v>
      </c>
      <c r="M347" s="25" t="s">
        <v>7</v>
      </c>
      <c r="N347" s="11" t="s">
        <v>8</v>
      </c>
      <c r="O347" s="11" t="s">
        <v>7</v>
      </c>
      <c r="P347" s="11" t="s">
        <v>9</v>
      </c>
      <c r="Q347" s="25" t="s">
        <v>27</v>
      </c>
      <c r="R347" s="46" t="s">
        <v>27</v>
      </c>
      <c r="S347" s="25" t="s">
        <v>27</v>
      </c>
      <c r="T347" s="25" t="s">
        <v>9</v>
      </c>
      <c r="U347" s="11" t="s">
        <v>27</v>
      </c>
      <c r="V347" s="25" t="s">
        <v>7</v>
      </c>
      <c r="W347" s="11" t="s">
        <v>8</v>
      </c>
      <c r="X347" s="11" t="s">
        <v>7</v>
      </c>
      <c r="Y347" s="11" t="s">
        <v>9</v>
      </c>
      <c r="Z347" s="25" t="s">
        <v>27</v>
      </c>
      <c r="AA347" s="25" t="s">
        <v>27</v>
      </c>
      <c r="AB347" s="48" t="s">
        <v>27</v>
      </c>
      <c r="AC347" s="25" t="s">
        <v>9</v>
      </c>
      <c r="AD347" s="11" t="s">
        <v>27</v>
      </c>
      <c r="AE347" s="25" t="s">
        <v>7</v>
      </c>
      <c r="AF347" s="11" t="s">
        <v>8</v>
      </c>
      <c r="AG347" s="11" t="s">
        <v>7</v>
      </c>
      <c r="AH347" s="11" t="s">
        <v>9</v>
      </c>
      <c r="AI347" s="25" t="s">
        <v>27</v>
      </c>
      <c r="AJ347" s="46" t="s">
        <v>27</v>
      </c>
      <c r="AK347" s="11"/>
      <c r="AL347" s="11"/>
      <c r="AM347" s="22"/>
    </row>
    <row r="348" spans="1:39" x14ac:dyDescent="0.2">
      <c r="B348" s="8" t="s">
        <v>19</v>
      </c>
      <c r="D348" s="23">
        <v>0.13636363636363635</v>
      </c>
      <c r="E348" s="10"/>
      <c r="F348" s="19"/>
      <c r="G348" s="11"/>
      <c r="H348" s="10"/>
      <c r="I348" s="20"/>
      <c r="J348" s="59">
        <f>D348</f>
        <v>0.13636363636363635</v>
      </c>
      <c r="K348" s="33">
        <f>J348*1000000000</f>
        <v>136363636.36363634</v>
      </c>
      <c r="L348" s="24">
        <v>6.7527777777777764</v>
      </c>
      <c r="M348" s="33">
        <f>L348*1000000</f>
        <v>6752777.7777777761</v>
      </c>
      <c r="N348" s="11">
        <f>N354*$B$13</f>
        <v>2.4021400000000002</v>
      </c>
      <c r="O348" s="11">
        <f>K348/N348</f>
        <v>56767564.073549561</v>
      </c>
      <c r="P348" s="25">
        <f>IF(O348&lt;M348,K348,M348*N348)</f>
        <v>16221117.611111108</v>
      </c>
      <c r="Q348" s="54">
        <f>P348/1000000000</f>
        <v>1.622111761111111E-2</v>
      </c>
      <c r="R348" s="55">
        <f>J348-Q348</f>
        <v>0.12014251875252524</v>
      </c>
      <c r="S348" s="54">
        <f>R348</f>
        <v>0.12014251875252524</v>
      </c>
      <c r="T348" s="33">
        <f>S348*1000000000</f>
        <v>120142518.75252524</v>
      </c>
      <c r="U348" s="24">
        <v>3.5916666666666686</v>
      </c>
      <c r="V348" s="33">
        <f>U348*1000000</f>
        <v>3591666.6666666684</v>
      </c>
      <c r="W348" s="11">
        <f>W354*$B$13</f>
        <v>72.0642</v>
      </c>
      <c r="X348" s="11">
        <f>T348/W348</f>
        <v>1667159.5431923929</v>
      </c>
      <c r="Y348" s="25">
        <f>IF(X348&lt;V348,T348,V348*W348)</f>
        <v>120142518.75252524</v>
      </c>
      <c r="Z348" s="54">
        <f>Y348/1000000000</f>
        <v>0.12014251875252524</v>
      </c>
      <c r="AA348" s="54">
        <f>S348-Z348</f>
        <v>0</v>
      </c>
      <c r="AB348" s="60">
        <f>AA348</f>
        <v>0</v>
      </c>
      <c r="AC348" s="33">
        <f>AB348*1000000000</f>
        <v>0</v>
      </c>
      <c r="AD348" s="24">
        <v>2.06111111111111</v>
      </c>
      <c r="AE348" s="33">
        <f>AD348*1000000</f>
        <v>2061111.1111111101</v>
      </c>
      <c r="AF348" s="11">
        <f>AF354*$B$13</f>
        <v>144.1284</v>
      </c>
      <c r="AG348" s="11">
        <f>AC348/AF348</f>
        <v>0</v>
      </c>
      <c r="AH348" s="25">
        <f>IF(AG348&lt;AE348,AC348,AE348*AF348)</f>
        <v>0</v>
      </c>
      <c r="AI348" s="54">
        <f>AH348/1000000000</f>
        <v>0</v>
      </c>
      <c r="AJ348" s="54">
        <f>AB348-AI348</f>
        <v>0</v>
      </c>
      <c r="AK348" s="21"/>
      <c r="AL348" s="11"/>
      <c r="AM348" s="22"/>
    </row>
    <row r="349" spans="1:39" x14ac:dyDescent="0.2">
      <c r="B349" s="8" t="s">
        <v>11</v>
      </c>
      <c r="C349" s="8" t="s">
        <v>12</v>
      </c>
      <c r="D349" s="23">
        <v>4.5454545454545456E-2</v>
      </c>
      <c r="E349" s="10">
        <v>1</v>
      </c>
      <c r="F349" s="4">
        <f>D349*E349</f>
        <v>4.5454545454545456E-2</v>
      </c>
      <c r="G349" s="26">
        <v>0.96626709573612224</v>
      </c>
      <c r="H349" s="10">
        <v>0.6</v>
      </c>
      <c r="I349" s="5">
        <f>G349*H349</f>
        <v>0.57976025744167337</v>
      </c>
      <c r="J349" s="59">
        <f>F349+I349</f>
        <v>0.62521480289621878</v>
      </c>
      <c r="K349" s="33">
        <f t="shared" ref="K349:K351" si="275">J349*1000000000</f>
        <v>625214802.89621878</v>
      </c>
      <c r="L349" s="11"/>
      <c r="M349" s="12">
        <f>IF((M348-O348)&gt;0,M348-O348,0)</f>
        <v>0</v>
      </c>
      <c r="N349" s="11">
        <f>N355*$B$13</f>
        <v>2.4021400000000002</v>
      </c>
      <c r="O349" s="11">
        <f>K349/N349</f>
        <v>260274090.14304692</v>
      </c>
      <c r="P349" s="25">
        <f>IF(O349&lt;M349,K349,M349*N349)</f>
        <v>0</v>
      </c>
      <c r="Q349" s="54">
        <f t="shared" ref="Q349:Q351" si="276">P349/1000000000</f>
        <v>0</v>
      </c>
      <c r="R349" s="55">
        <f>J349-Q349</f>
        <v>0.62521480289621878</v>
      </c>
      <c r="S349" s="54">
        <f>0.5*R349</f>
        <v>0.31260740144810939</v>
      </c>
      <c r="T349" s="33">
        <f t="shared" ref="T349:T351" si="277">S349*1000000000</f>
        <v>312607401.44810939</v>
      </c>
      <c r="U349" s="11"/>
      <c r="V349" s="12">
        <f>IF((V348-X348)&gt;0,V348-X348,0)</f>
        <v>1924507.1234742755</v>
      </c>
      <c r="W349" s="11">
        <f>W355*$B$13</f>
        <v>72.0642</v>
      </c>
      <c r="X349" s="11">
        <f>T349/W349</f>
        <v>4337901.5023841159</v>
      </c>
      <c r="Y349" s="25">
        <f>IF(X349&lt;V349,T349,V349*W349)</f>
        <v>138688066.24747488</v>
      </c>
      <c r="Z349" s="54">
        <f t="shared" ref="Z349:Z351" si="278">Y349/1000000000</f>
        <v>0.13868806624747487</v>
      </c>
      <c r="AA349" s="54">
        <f>S349-Z349</f>
        <v>0.17391933520063452</v>
      </c>
      <c r="AB349" s="60">
        <f>0.5*AA349</f>
        <v>8.6959667600317259E-2</v>
      </c>
      <c r="AC349" s="33">
        <f t="shared" ref="AC349:AC351" si="279">AB349*1000000000</f>
        <v>86959667.600317255</v>
      </c>
      <c r="AD349" s="11"/>
      <c r="AE349" s="12">
        <f>IF((AE348-AG348)&gt;0,AE348-AG348,0)</f>
        <v>2061111.1111111101</v>
      </c>
      <c r="AF349" s="11">
        <f>AF355*$B$13</f>
        <v>144.1284</v>
      </c>
      <c r="AG349" s="11">
        <f>AC349/AF349</f>
        <v>603348.59472746006</v>
      </c>
      <c r="AH349" s="25">
        <f>IF(AG349&lt;AE349,AC349,AE349*AF349)</f>
        <v>86959667.600317255</v>
      </c>
      <c r="AI349" s="54">
        <f t="shared" ref="AI349" si="280">AH349/1000000000</f>
        <v>8.6959667600317259E-2</v>
      </c>
      <c r="AJ349" s="54">
        <f>AB349-AI349</f>
        <v>0</v>
      </c>
      <c r="AK349" s="21"/>
      <c r="AL349" s="11"/>
      <c r="AM349" s="22"/>
    </row>
    <row r="350" spans="1:39" x14ac:dyDescent="0.2">
      <c r="B350" s="8" t="s">
        <v>13</v>
      </c>
      <c r="C350" s="8" t="s">
        <v>14</v>
      </c>
      <c r="D350" s="18"/>
      <c r="E350" s="10">
        <v>0</v>
      </c>
      <c r="F350" s="4">
        <f>D349*E350</f>
        <v>0</v>
      </c>
      <c r="G350" s="11"/>
      <c r="H350" s="10">
        <v>0.2</v>
      </c>
      <c r="I350" s="5">
        <f>G349*H350</f>
        <v>0.19325341914722446</v>
      </c>
      <c r="J350" s="59">
        <f>F350+I350</f>
        <v>0.19325341914722446</v>
      </c>
      <c r="K350" s="33">
        <f t="shared" si="275"/>
        <v>193253419.14722446</v>
      </c>
      <c r="L350" s="11"/>
      <c r="M350" s="12">
        <f>IF((M349-O349)&gt;0,M349-O349,0)</f>
        <v>0</v>
      </c>
      <c r="N350" s="11">
        <f>N356*$B$13</f>
        <v>0.24021400000000001</v>
      </c>
      <c r="O350" s="11">
        <f>K350/N350</f>
        <v>804505229.28399026</v>
      </c>
      <c r="P350" s="25">
        <f>IF(O350&lt;M350,K350,M350*N350)</f>
        <v>0</v>
      </c>
      <c r="Q350" s="54">
        <f t="shared" si="276"/>
        <v>0</v>
      </c>
      <c r="R350" s="55">
        <f t="shared" ref="R350:R351" si="281">J350-Q350</f>
        <v>0.19325341914722446</v>
      </c>
      <c r="S350" s="54">
        <f>0.5*R349+0.5*R350</f>
        <v>0.40923411102172164</v>
      </c>
      <c r="T350" s="33">
        <f t="shared" si="277"/>
        <v>409234111.02172166</v>
      </c>
      <c r="U350" s="11"/>
      <c r="V350" s="12">
        <f>IF((V349-X349)&gt;0,V349-X349,0)</f>
        <v>0</v>
      </c>
      <c r="W350" s="11">
        <f>W356*$B$13</f>
        <v>7.2064199999999996</v>
      </c>
      <c r="X350" s="11">
        <f>T350/W350</f>
        <v>56787435.511907674</v>
      </c>
      <c r="Y350" s="25">
        <f>IF(X350&lt;V350,T350,V350*W350)</f>
        <v>0</v>
      </c>
      <c r="Z350" s="54">
        <f t="shared" si="278"/>
        <v>0</v>
      </c>
      <c r="AA350" s="54">
        <f t="shared" ref="AA350" si="282">S350-Z350</f>
        <v>0.40923411102172164</v>
      </c>
      <c r="AB350" s="60">
        <f>0.5*AA349+0.5*AA350</f>
        <v>0.2915767231111781</v>
      </c>
      <c r="AC350" s="33">
        <f t="shared" si="279"/>
        <v>291576723.1111781</v>
      </c>
      <c r="AD350" s="11"/>
      <c r="AE350" s="12">
        <f>IF((AE349-AG349)&gt;0,AE349-AG349,0)</f>
        <v>1457762.51638365</v>
      </c>
      <c r="AF350" s="11">
        <f>AF356*$B$13</f>
        <v>14.412839999999999</v>
      </c>
      <c r="AG350" s="11">
        <f>AC350/AF350</f>
        <v>20230344.82525152</v>
      </c>
      <c r="AH350" s="25">
        <f>IF(AG350&lt;AE350,AC350,AE350*AF350)</f>
        <v>21010497.906634927</v>
      </c>
      <c r="AI350" s="54">
        <f>AH350/1000000000</f>
        <v>2.1010497906634926E-2</v>
      </c>
      <c r="AJ350" s="54">
        <f>AB350-AI350</f>
        <v>0.27056622520454315</v>
      </c>
      <c r="AK350" s="21"/>
      <c r="AL350" s="11"/>
      <c r="AM350" s="22"/>
    </row>
    <row r="351" spans="1:39" x14ac:dyDescent="0.2">
      <c r="B351" s="8" t="s">
        <v>15</v>
      </c>
      <c r="C351" s="8" t="s">
        <v>16</v>
      </c>
      <c r="D351" s="18"/>
      <c r="E351" s="10">
        <v>0</v>
      </c>
      <c r="F351" s="4">
        <f>D349*E351</f>
        <v>0</v>
      </c>
      <c r="G351" s="11"/>
      <c r="H351" s="10">
        <v>0.2</v>
      </c>
      <c r="I351" s="5">
        <f>G349*H351</f>
        <v>0.19325341914722446</v>
      </c>
      <c r="J351" s="59">
        <f t="shared" ref="J351" si="283">F351+I351</f>
        <v>0.19325341914722446</v>
      </c>
      <c r="K351" s="33">
        <f t="shared" si="275"/>
        <v>193253419.14722446</v>
      </c>
      <c r="L351" s="11"/>
      <c r="M351" s="12">
        <f>IF((M350-O350)&gt;0,M350-O350,0)</f>
        <v>0</v>
      </c>
      <c r="N351" s="11">
        <f>N357*$B$13</f>
        <v>6.0053500000000003E-2</v>
      </c>
      <c r="O351" s="11">
        <f>K351/N351</f>
        <v>3218020917.1359611</v>
      </c>
      <c r="P351" s="25">
        <f>IF(O351&lt;M351,K351,M351*N351)</f>
        <v>0</v>
      </c>
      <c r="Q351" s="54">
        <f t="shared" si="276"/>
        <v>0</v>
      </c>
      <c r="R351" s="55">
        <f t="shared" si="281"/>
        <v>0.19325341914722446</v>
      </c>
      <c r="S351" s="54">
        <f>0.5*R350+R351</f>
        <v>0.28988012872083668</v>
      </c>
      <c r="T351" s="33">
        <f t="shared" si="277"/>
        <v>289880128.7208367</v>
      </c>
      <c r="U351" s="11"/>
      <c r="V351" s="12">
        <f>IF((V350-X350)&gt;0,V350-X350,0)</f>
        <v>0</v>
      </c>
      <c r="W351" s="11">
        <f>W357*$B$13</f>
        <v>1.8016049999999999</v>
      </c>
      <c r="X351" s="11">
        <f>T351/W351</f>
        <v>160901045.85679808</v>
      </c>
      <c r="Y351" s="25">
        <f>IF(X351&lt;V351,T351,V351*W351)</f>
        <v>0</v>
      </c>
      <c r="Z351" s="54">
        <f t="shared" si="278"/>
        <v>0</v>
      </c>
      <c r="AA351" s="54">
        <f>S351-Z351</f>
        <v>0.28988012872083668</v>
      </c>
      <c r="AB351" s="60">
        <f>0.5*AA350+AA351</f>
        <v>0.49449718423169753</v>
      </c>
      <c r="AC351" s="33">
        <f t="shared" si="279"/>
        <v>494497184.2316975</v>
      </c>
      <c r="AD351" s="11"/>
      <c r="AE351" s="12">
        <f>IF((AE350-AG350)&gt;0,AE350-AG350,0)</f>
        <v>0</v>
      </c>
      <c r="AF351" s="11">
        <f>AF357*$B$13</f>
        <v>3.6032099999999998</v>
      </c>
      <c r="AG351" s="11">
        <f>AC351/AF351</f>
        <v>137237958.44030669</v>
      </c>
      <c r="AH351" s="25">
        <f>IF(AG351&lt;AE351,AC351,AE351*AF351)</f>
        <v>0</v>
      </c>
      <c r="AI351" s="54">
        <f t="shared" ref="AI351" si="284">AH351/1000000000</f>
        <v>0</v>
      </c>
      <c r="AJ351" s="54">
        <f>AB351-AI351</f>
        <v>0.49449718423169753</v>
      </c>
      <c r="AK351" s="21"/>
      <c r="AL351" s="11"/>
      <c r="AM351" s="22"/>
    </row>
    <row r="352" spans="1:39" x14ac:dyDescent="0.2">
      <c r="B352" s="8" t="s">
        <v>6</v>
      </c>
      <c r="D352" s="18"/>
      <c r="E352" s="10"/>
      <c r="F352" s="19"/>
      <c r="G352" s="11"/>
      <c r="H352" s="10"/>
      <c r="I352" s="20"/>
      <c r="J352" s="58">
        <f>SUM(J348:J351)</f>
        <v>1.148085277554304</v>
      </c>
      <c r="K352" s="25"/>
      <c r="L352" s="11"/>
      <c r="M352" s="25"/>
      <c r="N352" s="11"/>
      <c r="O352" s="11"/>
      <c r="P352" s="11"/>
      <c r="Q352" s="56">
        <f>SUM(Q348:Q351)</f>
        <v>1.622111761111111E-2</v>
      </c>
      <c r="R352" s="57">
        <f>SUM(R348:R351)</f>
        <v>1.1318641599431929</v>
      </c>
      <c r="S352" s="56">
        <f>SUM(S348:S351)</f>
        <v>1.1318641599431931</v>
      </c>
      <c r="T352" s="25">
        <f>SUM(T348:T351)</f>
        <v>1131864159.943193</v>
      </c>
      <c r="U352" s="11"/>
      <c r="V352" s="25"/>
      <c r="W352" s="11"/>
      <c r="X352" s="11"/>
      <c r="Y352" s="11"/>
      <c r="Z352" s="56">
        <f>SUM(Z348:Z351)</f>
        <v>0.25883058500000011</v>
      </c>
      <c r="AA352" s="56">
        <f>SUM(AA348:AA351)</f>
        <v>0.87303357494319289</v>
      </c>
      <c r="AB352" s="61">
        <f>SUM(AB348:AB351)</f>
        <v>0.87303357494319289</v>
      </c>
      <c r="AC352" s="25">
        <f>SUM(AC348:AC351)</f>
        <v>873033574.94319284</v>
      </c>
      <c r="AD352" s="11"/>
      <c r="AE352" s="25"/>
      <c r="AF352" s="11"/>
      <c r="AG352" s="11"/>
      <c r="AH352" s="11"/>
      <c r="AI352" s="56">
        <f>SUM(AI348:AI351)</f>
        <v>0.10797016550695218</v>
      </c>
      <c r="AJ352" s="56">
        <f>SUM(AJ348:AJ351)</f>
        <v>0.76506340943624074</v>
      </c>
      <c r="AK352" s="21">
        <f>Q352+Z352+AI352</f>
        <v>0.38302186811806338</v>
      </c>
      <c r="AL352" s="11">
        <f>AJ352</f>
        <v>0.76506340943624074</v>
      </c>
      <c r="AM352" s="34">
        <f>AK352/(AK352+AL352)</f>
        <v>0.3336179599254086</v>
      </c>
    </row>
    <row r="353" spans="1:39" x14ac:dyDescent="0.2">
      <c r="D353" s="18" t="s">
        <v>17</v>
      </c>
      <c r="E353" s="10"/>
      <c r="F353" s="19" t="s">
        <v>17</v>
      </c>
      <c r="G353" s="11" t="s">
        <v>17</v>
      </c>
      <c r="H353" s="10"/>
      <c r="I353" s="20" t="s">
        <v>17</v>
      </c>
      <c r="J353" s="42"/>
      <c r="K353" s="25"/>
      <c r="L353" s="11"/>
      <c r="M353" s="25"/>
      <c r="N353" s="11" t="s">
        <v>33</v>
      </c>
      <c r="O353" s="11"/>
      <c r="P353" s="11"/>
      <c r="Q353" s="25"/>
      <c r="R353" s="46"/>
      <c r="S353" s="25"/>
      <c r="T353" s="25"/>
      <c r="U353" s="11"/>
      <c r="V353" s="25"/>
      <c r="W353" s="11" t="s">
        <v>33</v>
      </c>
      <c r="X353" s="11"/>
      <c r="Y353" s="11"/>
      <c r="Z353" s="25"/>
      <c r="AA353" s="25"/>
      <c r="AB353" s="48"/>
      <c r="AC353" s="25"/>
      <c r="AD353" s="11"/>
      <c r="AE353" s="25"/>
      <c r="AF353" s="11" t="s">
        <v>33</v>
      </c>
      <c r="AG353" s="11"/>
      <c r="AH353" s="11"/>
      <c r="AI353" s="25"/>
      <c r="AJ353" s="46"/>
      <c r="AK353" s="11"/>
      <c r="AL353" s="11"/>
      <c r="AM353" s="22"/>
    </row>
    <row r="354" spans="1:39" x14ac:dyDescent="0.2">
      <c r="B354" s="8" t="s">
        <v>19</v>
      </c>
      <c r="D354" s="18">
        <f>D348*1000000/$B$13</f>
        <v>11353.512814709913</v>
      </c>
      <c r="E354" s="10"/>
      <c r="F354" s="19"/>
      <c r="G354" s="11"/>
      <c r="H354" s="10"/>
      <c r="I354" s="20"/>
      <c r="J354" s="42"/>
      <c r="K354" s="25"/>
      <c r="L354" s="11"/>
      <c r="M354" s="25"/>
      <c r="N354" s="11">
        <f>B$7</f>
        <v>0.2</v>
      </c>
      <c r="O354" s="11"/>
      <c r="P354" s="11"/>
      <c r="Q354" s="25"/>
      <c r="R354" s="46"/>
      <c r="S354" s="25"/>
      <c r="T354" s="25"/>
      <c r="U354" s="11"/>
      <c r="V354" s="25"/>
      <c r="W354" s="11">
        <f>C$7</f>
        <v>6</v>
      </c>
      <c r="X354" s="11"/>
      <c r="Y354" s="11"/>
      <c r="Z354" s="25"/>
      <c r="AA354" s="25"/>
      <c r="AB354" s="48"/>
      <c r="AC354" s="25"/>
      <c r="AD354" s="11"/>
      <c r="AE354" s="25"/>
      <c r="AF354" s="11">
        <f>D$7</f>
        <v>12</v>
      </c>
      <c r="AG354" s="11"/>
      <c r="AH354" s="11"/>
      <c r="AI354" s="25"/>
      <c r="AJ354" s="46"/>
      <c r="AK354" s="11"/>
      <c r="AL354" s="11"/>
      <c r="AM354" s="22"/>
    </row>
    <row r="355" spans="1:39" x14ac:dyDescent="0.2">
      <c r="B355" s="8" t="s">
        <v>11</v>
      </c>
      <c r="C355" s="8" t="s">
        <v>12</v>
      </c>
      <c r="D355" s="18">
        <f>D349*1000000/$B$13</f>
        <v>3784.5042715699715</v>
      </c>
      <c r="E355" s="10">
        <f>E349</f>
        <v>1</v>
      </c>
      <c r="F355" s="4">
        <f>D355*E355</f>
        <v>3784.5042715699715</v>
      </c>
      <c r="G355" s="11">
        <f>G349*1000000/$B$13</f>
        <v>80450.522928399034</v>
      </c>
      <c r="H355" s="10">
        <f>H349</f>
        <v>0.6</v>
      </c>
      <c r="I355" s="5">
        <f>G355*H355</f>
        <v>48270.313757039417</v>
      </c>
      <c r="J355" s="42"/>
      <c r="K355" s="25"/>
      <c r="L355" s="11"/>
      <c r="M355" s="25"/>
      <c r="N355" s="11">
        <f>B$8</f>
        <v>0.2</v>
      </c>
      <c r="O355" s="11"/>
      <c r="P355" s="11"/>
      <c r="Q355" s="25"/>
      <c r="R355" s="46"/>
      <c r="S355" s="25"/>
      <c r="T355" s="25"/>
      <c r="U355" s="11"/>
      <c r="V355" s="25"/>
      <c r="W355" s="11">
        <f>C$8</f>
        <v>6</v>
      </c>
      <c r="X355" s="11"/>
      <c r="Y355" s="11"/>
      <c r="Z355" s="25"/>
      <c r="AA355" s="25"/>
      <c r="AB355" s="48"/>
      <c r="AC355" s="25"/>
      <c r="AD355" s="11"/>
      <c r="AE355" s="25"/>
      <c r="AF355" s="11">
        <f>D$8</f>
        <v>12</v>
      </c>
      <c r="AG355" s="11"/>
      <c r="AH355" s="11"/>
      <c r="AI355" s="25"/>
      <c r="AJ355" s="46"/>
      <c r="AK355" s="11"/>
      <c r="AL355" s="11"/>
      <c r="AM355" s="22"/>
    </row>
    <row r="356" spans="1:39" x14ac:dyDescent="0.2">
      <c r="B356" s="8" t="s">
        <v>13</v>
      </c>
      <c r="C356" s="8" t="s">
        <v>14</v>
      </c>
      <c r="D356" s="18"/>
      <c r="E356" s="10">
        <f>E350</f>
        <v>0</v>
      </c>
      <c r="F356" s="4">
        <f>D355*E356</f>
        <v>0</v>
      </c>
      <c r="G356" s="11">
        <f>G350*1000000/$B$13</f>
        <v>0</v>
      </c>
      <c r="H356" s="10">
        <f>H350</f>
        <v>0.2</v>
      </c>
      <c r="I356" s="5">
        <f>G355*H356</f>
        <v>16090.104585679808</v>
      </c>
      <c r="J356" s="42"/>
      <c r="K356" s="25"/>
      <c r="L356" s="11"/>
      <c r="M356" s="25"/>
      <c r="N356" s="11">
        <f>B$9</f>
        <v>0.02</v>
      </c>
      <c r="O356" s="11"/>
      <c r="P356" s="11"/>
      <c r="Q356" s="25"/>
      <c r="R356" s="46"/>
      <c r="S356" s="25"/>
      <c r="T356" s="25"/>
      <c r="U356" s="11"/>
      <c r="V356" s="25"/>
      <c r="W356" s="11">
        <f>C$9</f>
        <v>0.6</v>
      </c>
      <c r="X356" s="11"/>
      <c r="Y356" s="11"/>
      <c r="Z356" s="25"/>
      <c r="AA356" s="25"/>
      <c r="AB356" s="48"/>
      <c r="AC356" s="25"/>
      <c r="AD356" s="11"/>
      <c r="AE356" s="25"/>
      <c r="AF356" s="11">
        <f>D$9</f>
        <v>1.2</v>
      </c>
      <c r="AG356" s="11"/>
      <c r="AH356" s="11"/>
      <c r="AI356" s="25"/>
      <c r="AJ356" s="46"/>
      <c r="AK356" s="11"/>
      <c r="AL356" s="11"/>
      <c r="AM356" s="22"/>
    </row>
    <row r="357" spans="1:39" ht="17" thickBot="1" x14ac:dyDescent="0.25">
      <c r="B357" s="8" t="s">
        <v>15</v>
      </c>
      <c r="C357" s="8" t="s">
        <v>16</v>
      </c>
      <c r="D357" s="27"/>
      <c r="E357" s="28">
        <f>E351</f>
        <v>0</v>
      </c>
      <c r="F357" s="7">
        <f>D355*E357</f>
        <v>0</v>
      </c>
      <c r="G357" s="29">
        <f>G351*1000000/$B$13</f>
        <v>0</v>
      </c>
      <c r="H357" s="28">
        <f t="shared" ref="H357" si="285">H351</f>
        <v>0.2</v>
      </c>
      <c r="I357" s="6">
        <f>G355*H357</f>
        <v>16090.104585679808</v>
      </c>
      <c r="J357" s="43"/>
      <c r="K357" s="44"/>
      <c r="L357" s="29"/>
      <c r="M357" s="44"/>
      <c r="N357" s="29">
        <f>B$10</f>
        <v>5.0000000000000001E-3</v>
      </c>
      <c r="O357" s="29"/>
      <c r="P357" s="29"/>
      <c r="Q357" s="44"/>
      <c r="R357" s="47"/>
      <c r="S357" s="44"/>
      <c r="T357" s="44"/>
      <c r="U357" s="29"/>
      <c r="V357" s="44"/>
      <c r="W357" s="29">
        <f>C$10</f>
        <v>0.15</v>
      </c>
      <c r="X357" s="29"/>
      <c r="Y357" s="29"/>
      <c r="Z357" s="44"/>
      <c r="AA357" s="44"/>
      <c r="AB357" s="49"/>
      <c r="AC357" s="44"/>
      <c r="AD357" s="29"/>
      <c r="AE357" s="44"/>
      <c r="AF357" s="29">
        <f>D$10</f>
        <v>0.3</v>
      </c>
      <c r="AG357" s="29"/>
      <c r="AH357" s="29"/>
      <c r="AI357" s="44"/>
      <c r="AJ357" s="47"/>
      <c r="AK357" s="29"/>
      <c r="AL357" s="29"/>
      <c r="AM357" s="30"/>
    </row>
    <row r="358" spans="1:39" x14ac:dyDescent="0.2">
      <c r="A358" s="1" t="s">
        <v>71</v>
      </c>
      <c r="B358" s="8" t="s">
        <v>30</v>
      </c>
      <c r="C358" s="8" t="s">
        <v>31</v>
      </c>
      <c r="D358" s="13" t="s">
        <v>20</v>
      </c>
      <c r="E358" s="14" t="s">
        <v>4</v>
      </c>
      <c r="F358" s="15" t="s">
        <v>3</v>
      </c>
      <c r="G358" s="16" t="s">
        <v>3</v>
      </c>
      <c r="H358" s="14" t="s">
        <v>4</v>
      </c>
      <c r="I358" s="15" t="s">
        <v>3</v>
      </c>
      <c r="J358" s="40" t="s">
        <v>20</v>
      </c>
      <c r="K358" s="41" t="s">
        <v>20</v>
      </c>
      <c r="L358" s="16" t="s">
        <v>32</v>
      </c>
      <c r="M358" s="41" t="s">
        <v>35</v>
      </c>
      <c r="N358" s="16" t="s">
        <v>5</v>
      </c>
      <c r="O358" s="16" t="s">
        <v>34</v>
      </c>
      <c r="P358" s="16" t="s">
        <v>21</v>
      </c>
      <c r="Q358" s="41" t="s">
        <v>21</v>
      </c>
      <c r="R358" s="45" t="s">
        <v>22</v>
      </c>
      <c r="S358" s="41" t="s">
        <v>20</v>
      </c>
      <c r="T358" s="41" t="s">
        <v>20</v>
      </c>
      <c r="U358" s="16" t="s">
        <v>32</v>
      </c>
      <c r="V358" s="41" t="s">
        <v>35</v>
      </c>
      <c r="W358" s="16" t="s">
        <v>5</v>
      </c>
      <c r="X358" s="16" t="s">
        <v>34</v>
      </c>
      <c r="Y358" s="16" t="s">
        <v>21</v>
      </c>
      <c r="Z358" s="41" t="s">
        <v>21</v>
      </c>
      <c r="AA358" s="45" t="s">
        <v>22</v>
      </c>
      <c r="AB358" s="41" t="s">
        <v>20</v>
      </c>
      <c r="AC358" s="41" t="s">
        <v>20</v>
      </c>
      <c r="AD358" s="16" t="s">
        <v>32</v>
      </c>
      <c r="AE358" s="41" t="s">
        <v>35</v>
      </c>
      <c r="AF358" s="16" t="s">
        <v>5</v>
      </c>
      <c r="AG358" s="16" t="s">
        <v>34</v>
      </c>
      <c r="AH358" s="16" t="s">
        <v>21</v>
      </c>
      <c r="AI358" s="41" t="s">
        <v>21</v>
      </c>
      <c r="AJ358" s="45" t="s">
        <v>22</v>
      </c>
      <c r="AK358" s="16" t="s">
        <v>23</v>
      </c>
      <c r="AL358" s="16" t="s">
        <v>24</v>
      </c>
      <c r="AM358" s="17" t="s">
        <v>36</v>
      </c>
    </row>
    <row r="359" spans="1:39" x14ac:dyDescent="0.2">
      <c r="D359" s="18"/>
      <c r="E359" s="10"/>
      <c r="F359" s="19"/>
      <c r="G359" s="11"/>
      <c r="H359" s="10"/>
      <c r="I359" s="20"/>
      <c r="J359" s="42" t="s">
        <v>6</v>
      </c>
      <c r="K359" s="25" t="s">
        <v>6</v>
      </c>
      <c r="L359" s="11"/>
      <c r="M359" s="25"/>
      <c r="N359" s="11"/>
      <c r="O359" s="11"/>
      <c r="P359" s="11"/>
      <c r="Q359" s="25"/>
      <c r="R359" s="46"/>
      <c r="S359" s="25" t="s">
        <v>6</v>
      </c>
      <c r="T359" s="25" t="s">
        <v>6</v>
      </c>
      <c r="U359" s="11"/>
      <c r="V359" s="25"/>
      <c r="W359" s="11"/>
      <c r="X359" s="11"/>
      <c r="Y359" s="11"/>
      <c r="Z359" s="25"/>
      <c r="AA359" s="25"/>
      <c r="AB359" s="48" t="s">
        <v>6</v>
      </c>
      <c r="AC359" s="25" t="s">
        <v>6</v>
      </c>
      <c r="AD359" s="11"/>
      <c r="AE359" s="25"/>
      <c r="AF359" s="11"/>
      <c r="AG359" s="11"/>
      <c r="AH359" s="11"/>
      <c r="AI359" s="25"/>
      <c r="AJ359" s="46"/>
      <c r="AK359" s="11"/>
      <c r="AL359" s="11"/>
      <c r="AM359" s="22"/>
    </row>
    <row r="360" spans="1:39" x14ac:dyDescent="0.2">
      <c r="D360" s="18" t="s">
        <v>27</v>
      </c>
      <c r="E360" s="10"/>
      <c r="F360" s="19" t="s">
        <v>27</v>
      </c>
      <c r="G360" s="11" t="s">
        <v>27</v>
      </c>
      <c r="H360" s="10"/>
      <c r="I360" s="20" t="s">
        <v>27</v>
      </c>
      <c r="J360" s="42" t="s">
        <v>27</v>
      </c>
      <c r="K360" s="25" t="s">
        <v>9</v>
      </c>
      <c r="L360" s="11" t="s">
        <v>27</v>
      </c>
      <c r="M360" s="25" t="s">
        <v>7</v>
      </c>
      <c r="N360" s="11" t="s">
        <v>8</v>
      </c>
      <c r="O360" s="11" t="s">
        <v>7</v>
      </c>
      <c r="P360" s="11" t="s">
        <v>9</v>
      </c>
      <c r="Q360" s="25" t="s">
        <v>27</v>
      </c>
      <c r="R360" s="46" t="s">
        <v>27</v>
      </c>
      <c r="S360" s="25" t="s">
        <v>27</v>
      </c>
      <c r="T360" s="25" t="s">
        <v>9</v>
      </c>
      <c r="U360" s="11" t="s">
        <v>27</v>
      </c>
      <c r="V360" s="25" t="s">
        <v>7</v>
      </c>
      <c r="W360" s="11" t="s">
        <v>8</v>
      </c>
      <c r="X360" s="11" t="s">
        <v>7</v>
      </c>
      <c r="Y360" s="11" t="s">
        <v>9</v>
      </c>
      <c r="Z360" s="25" t="s">
        <v>27</v>
      </c>
      <c r="AA360" s="25" t="s">
        <v>27</v>
      </c>
      <c r="AB360" s="48" t="s">
        <v>27</v>
      </c>
      <c r="AC360" s="25" t="s">
        <v>9</v>
      </c>
      <c r="AD360" s="11" t="s">
        <v>27</v>
      </c>
      <c r="AE360" s="25" t="s">
        <v>7</v>
      </c>
      <c r="AF360" s="11" t="s">
        <v>8</v>
      </c>
      <c r="AG360" s="11" t="s">
        <v>7</v>
      </c>
      <c r="AH360" s="11" t="s">
        <v>9</v>
      </c>
      <c r="AI360" s="25" t="s">
        <v>27</v>
      </c>
      <c r="AJ360" s="46" t="s">
        <v>27</v>
      </c>
      <c r="AK360" s="11"/>
      <c r="AL360" s="11"/>
      <c r="AM360" s="22"/>
    </row>
    <row r="361" spans="1:39" x14ac:dyDescent="0.2">
      <c r="B361" s="8" t="s">
        <v>19</v>
      </c>
      <c r="D361" s="23">
        <v>0.2</v>
      </c>
      <c r="E361" s="10"/>
      <c r="F361" s="19"/>
      <c r="G361" s="11"/>
      <c r="H361" s="10"/>
      <c r="I361" s="20"/>
      <c r="J361" s="59">
        <f>D361</f>
        <v>0.2</v>
      </c>
      <c r="K361" s="33">
        <f>J361*1000000000</f>
        <v>200000000</v>
      </c>
      <c r="L361" s="24">
        <v>5.5</v>
      </c>
      <c r="M361" s="33">
        <f>L361*1000000</f>
        <v>5500000</v>
      </c>
      <c r="N361" s="11">
        <f>N367*$B$13</f>
        <v>2.4021400000000002</v>
      </c>
      <c r="O361" s="11">
        <f>K361/N361</f>
        <v>83259093.974539369</v>
      </c>
      <c r="P361" s="25">
        <f>IF(O361&lt;M361,K361,M361*N361)</f>
        <v>13211770</v>
      </c>
      <c r="Q361" s="54">
        <f>P361/1000000000</f>
        <v>1.3211769999999999E-2</v>
      </c>
      <c r="R361" s="55">
        <f>J361-Q361</f>
        <v>0.18678823</v>
      </c>
      <c r="S361" s="54">
        <f>R361</f>
        <v>0.18678823</v>
      </c>
      <c r="T361" s="33">
        <f>S361*1000000000</f>
        <v>186788230</v>
      </c>
      <c r="U361" s="24">
        <v>4.5</v>
      </c>
      <c r="V361" s="33">
        <f>U361*1000000</f>
        <v>4500000</v>
      </c>
      <c r="W361" s="11">
        <f>W367*$B$13</f>
        <v>72.0642</v>
      </c>
      <c r="X361" s="11">
        <f>T361/W361</f>
        <v>2591969.7991513121</v>
      </c>
      <c r="Y361" s="25">
        <f>IF(X361&lt;V361,T361,V361*W361)</f>
        <v>186788230</v>
      </c>
      <c r="Z361" s="54">
        <f>Y361/1000000000</f>
        <v>0.18678823</v>
      </c>
      <c r="AA361" s="54">
        <f>S361-Z361</f>
        <v>0</v>
      </c>
      <c r="AB361" s="60">
        <f>AA361</f>
        <v>0</v>
      </c>
      <c r="AC361" s="33">
        <f>AB361*1000000000</f>
        <v>0</v>
      </c>
      <c r="AD361" s="24">
        <v>1.4</v>
      </c>
      <c r="AE361" s="33">
        <f>AD361*1000000</f>
        <v>1400000</v>
      </c>
      <c r="AF361" s="11">
        <f>AF367*$B$13</f>
        <v>144.1284</v>
      </c>
      <c r="AG361" s="11">
        <f>AC361/AF361</f>
        <v>0</v>
      </c>
      <c r="AH361" s="25">
        <f>IF(AG361&lt;AE361,AC361,AE361*AF361)</f>
        <v>0</v>
      </c>
      <c r="AI361" s="54">
        <f>AH361/1000000000</f>
        <v>0</v>
      </c>
      <c r="AJ361" s="54">
        <f>AB361-AI361</f>
        <v>0</v>
      </c>
      <c r="AK361" s="21"/>
      <c r="AL361" s="11"/>
      <c r="AM361" s="22"/>
    </row>
    <row r="362" spans="1:39" x14ac:dyDescent="0.2">
      <c r="B362" s="8" t="s">
        <v>11</v>
      </c>
      <c r="C362" s="8" t="s">
        <v>12</v>
      </c>
      <c r="D362" s="23">
        <v>1.2</v>
      </c>
      <c r="E362" s="10">
        <v>1</v>
      </c>
      <c r="F362" s="4">
        <f>D362*E362</f>
        <v>1.2</v>
      </c>
      <c r="G362" s="26">
        <v>0.96085600000000004</v>
      </c>
      <c r="H362" s="10">
        <v>0.6</v>
      </c>
      <c r="I362" s="5">
        <f>G362*H362</f>
        <v>0.57651359999999996</v>
      </c>
      <c r="J362" s="59">
        <f>F362+I362</f>
        <v>1.7765135999999999</v>
      </c>
      <c r="K362" s="33">
        <f t="shared" ref="K362:K364" si="286">J362*1000000000</f>
        <v>1776513600</v>
      </c>
      <c r="L362" s="11"/>
      <c r="M362" s="12">
        <f>IF((M361-O361)&gt;0,M361-O361,0)</f>
        <v>0</v>
      </c>
      <c r="N362" s="11">
        <f>N368*$B$13</f>
        <v>2.4021400000000002</v>
      </c>
      <c r="O362" s="11">
        <f>K362/N362</f>
        <v>739554563.84723616</v>
      </c>
      <c r="P362" s="25">
        <f>IF(O362&lt;M362,K362,M362*N362)</f>
        <v>0</v>
      </c>
      <c r="Q362" s="54">
        <f t="shared" ref="Q362:Q364" si="287">P362/1000000000</f>
        <v>0</v>
      </c>
      <c r="R362" s="55">
        <f>J362-Q362</f>
        <v>1.7765135999999999</v>
      </c>
      <c r="S362" s="54">
        <f>0.5*R362</f>
        <v>0.88825679999999996</v>
      </c>
      <c r="T362" s="33">
        <f t="shared" ref="T362:T364" si="288">S362*1000000000</f>
        <v>888256800</v>
      </c>
      <c r="U362" s="11"/>
      <c r="V362" s="12">
        <f>IF((V361-X361)&gt;0,V361-X361,0)</f>
        <v>1908030.2008486879</v>
      </c>
      <c r="W362" s="11">
        <f>W368*$B$13</f>
        <v>72.0642</v>
      </c>
      <c r="X362" s="11">
        <f>T362/W362</f>
        <v>12325909.397453938</v>
      </c>
      <c r="Y362" s="25">
        <f>IF(X362&lt;V362,T362,V362*W362)</f>
        <v>137500670</v>
      </c>
      <c r="Z362" s="54">
        <f t="shared" ref="Z362:Z364" si="289">Y362/1000000000</f>
        <v>0.13750066999999999</v>
      </c>
      <c r="AA362" s="54">
        <f>S362-Z362</f>
        <v>0.75075612999999997</v>
      </c>
      <c r="AB362" s="60">
        <f>0.5*AA362</f>
        <v>0.37537806499999998</v>
      </c>
      <c r="AC362" s="33">
        <f t="shared" ref="AC362:AC364" si="290">AB362*1000000000</f>
        <v>375378065</v>
      </c>
      <c r="AD362" s="11"/>
      <c r="AE362" s="12">
        <f>IF((AE361-AG361)&gt;0,AE361-AG361,0)</f>
        <v>1400000</v>
      </c>
      <c r="AF362" s="11">
        <f>AF368*$B$13</f>
        <v>144.1284</v>
      </c>
      <c r="AG362" s="11">
        <f>AC362/AF362</f>
        <v>2604469.7991513121</v>
      </c>
      <c r="AH362" s="25">
        <f>IF(AG362&lt;AE362,AC362,AE362*AF362)</f>
        <v>201779760</v>
      </c>
      <c r="AI362" s="54">
        <f t="shared" ref="AI362" si="291">AH362/1000000000</f>
        <v>0.20177976</v>
      </c>
      <c r="AJ362" s="54">
        <f>AB362-AI362</f>
        <v>0.17359830499999998</v>
      </c>
      <c r="AK362" s="21"/>
      <c r="AL362" s="11"/>
      <c r="AM362" s="22"/>
    </row>
    <row r="363" spans="1:39" x14ac:dyDescent="0.2">
      <c r="B363" s="8" t="s">
        <v>13</v>
      </c>
      <c r="C363" s="8" t="s">
        <v>14</v>
      </c>
      <c r="D363" s="18"/>
      <c r="E363" s="10">
        <v>0</v>
      </c>
      <c r="F363" s="4">
        <f>D362*E363</f>
        <v>0</v>
      </c>
      <c r="G363" s="11"/>
      <c r="H363" s="10">
        <v>0.2</v>
      </c>
      <c r="I363" s="5">
        <f>G362*H363</f>
        <v>0.19217120000000001</v>
      </c>
      <c r="J363" s="59">
        <f>F363+I363</f>
        <v>0.19217120000000001</v>
      </c>
      <c r="K363" s="33">
        <f t="shared" si="286"/>
        <v>192171200</v>
      </c>
      <c r="L363" s="11"/>
      <c r="M363" s="12">
        <f>IF((M362-O362)&gt;0,M362-O362,0)</f>
        <v>0</v>
      </c>
      <c r="N363" s="11">
        <f>N369*$B$13</f>
        <v>0.24021400000000001</v>
      </c>
      <c r="O363" s="11">
        <f>K363/N363</f>
        <v>800000000</v>
      </c>
      <c r="P363" s="25">
        <f>IF(O363&lt;M363,K363,M363*N363)</f>
        <v>0</v>
      </c>
      <c r="Q363" s="54">
        <f t="shared" si="287"/>
        <v>0</v>
      </c>
      <c r="R363" s="55">
        <f t="shared" ref="R363:R364" si="292">J363-Q363</f>
        <v>0.19217120000000001</v>
      </c>
      <c r="S363" s="54">
        <f>0.5*R362+0.5*R363</f>
        <v>0.98434239999999995</v>
      </c>
      <c r="T363" s="33">
        <f t="shared" si="288"/>
        <v>984342400</v>
      </c>
      <c r="U363" s="11"/>
      <c r="V363" s="12">
        <f>IF((V362-X362)&gt;0,V362-X362,0)</f>
        <v>0</v>
      </c>
      <c r="W363" s="11">
        <f>W369*$B$13</f>
        <v>7.2064199999999996</v>
      </c>
      <c r="X363" s="11">
        <f>T363/W363</f>
        <v>136592427.30787271</v>
      </c>
      <c r="Y363" s="25">
        <f>IF(X363&lt;V363,T363,V363*W363)</f>
        <v>0</v>
      </c>
      <c r="Z363" s="54">
        <f t="shared" si="289"/>
        <v>0</v>
      </c>
      <c r="AA363" s="54">
        <f t="shared" ref="AA363" si="293">S363-Z363</f>
        <v>0.98434239999999995</v>
      </c>
      <c r="AB363" s="60">
        <f>0.5*AA362+0.5*AA363</f>
        <v>0.86754926499999996</v>
      </c>
      <c r="AC363" s="33">
        <f t="shared" si="290"/>
        <v>867549265</v>
      </c>
      <c r="AD363" s="11"/>
      <c r="AE363" s="12">
        <f>IF((AE362-AG362)&gt;0,AE362-AG362,0)</f>
        <v>0</v>
      </c>
      <c r="AF363" s="11">
        <f>AF369*$B$13</f>
        <v>14.412839999999999</v>
      </c>
      <c r="AG363" s="11">
        <f>AC363/AF363</f>
        <v>60192804.818481304</v>
      </c>
      <c r="AH363" s="25">
        <f>IF(AG363&lt;AE363,AC363,AE363*AF363)</f>
        <v>0</v>
      </c>
      <c r="AI363" s="54">
        <f>AH363/1000000000</f>
        <v>0</v>
      </c>
      <c r="AJ363" s="54">
        <f>AB363-AI363</f>
        <v>0.86754926499999996</v>
      </c>
      <c r="AK363" s="21"/>
      <c r="AL363" s="11"/>
      <c r="AM363" s="22"/>
    </row>
    <row r="364" spans="1:39" x14ac:dyDescent="0.2">
      <c r="B364" s="8" t="s">
        <v>15</v>
      </c>
      <c r="C364" s="8" t="s">
        <v>16</v>
      </c>
      <c r="D364" s="18"/>
      <c r="E364" s="10">
        <v>0</v>
      </c>
      <c r="F364" s="4">
        <f>D362*E364</f>
        <v>0</v>
      </c>
      <c r="G364" s="11"/>
      <c r="H364" s="10">
        <v>0.2</v>
      </c>
      <c r="I364" s="5">
        <f>G362*H364</f>
        <v>0.19217120000000001</v>
      </c>
      <c r="J364" s="59">
        <f t="shared" ref="J364" si="294">F364+I364</f>
        <v>0.19217120000000001</v>
      </c>
      <c r="K364" s="33">
        <f t="shared" si="286"/>
        <v>192171200</v>
      </c>
      <c r="L364" s="11"/>
      <c r="M364" s="12">
        <f>IF((M363-O363)&gt;0,M363-O363,0)</f>
        <v>0</v>
      </c>
      <c r="N364" s="11">
        <f>N370*$B$13</f>
        <v>6.0053500000000003E-2</v>
      </c>
      <c r="O364" s="11">
        <f>K364/N364</f>
        <v>3200000000</v>
      </c>
      <c r="P364" s="25">
        <f>IF(O364&lt;M364,K364,M364*N364)</f>
        <v>0</v>
      </c>
      <c r="Q364" s="54">
        <f t="shared" si="287"/>
        <v>0</v>
      </c>
      <c r="R364" s="55">
        <f t="shared" si="292"/>
        <v>0.19217120000000001</v>
      </c>
      <c r="S364" s="54">
        <f>0.5*R363+R364</f>
        <v>0.28825680000000004</v>
      </c>
      <c r="T364" s="33">
        <f t="shared" si="288"/>
        <v>288256800.00000006</v>
      </c>
      <c r="U364" s="11"/>
      <c r="V364" s="12">
        <f>IF((V363-X363)&gt;0,V363-X363,0)</f>
        <v>0</v>
      </c>
      <c r="W364" s="11">
        <f>W370*$B$13</f>
        <v>1.8016049999999999</v>
      </c>
      <c r="X364" s="11">
        <f>T364/W364</f>
        <v>160000000.00000003</v>
      </c>
      <c r="Y364" s="25">
        <f>IF(X364&lt;V364,T364,V364*W364)</f>
        <v>0</v>
      </c>
      <c r="Z364" s="54">
        <f t="shared" si="289"/>
        <v>0</v>
      </c>
      <c r="AA364" s="54">
        <f>S364-Z364</f>
        <v>0.28825680000000004</v>
      </c>
      <c r="AB364" s="60">
        <f>0.5*AA363+AA364</f>
        <v>0.78042800000000001</v>
      </c>
      <c r="AC364" s="33">
        <f t="shared" si="290"/>
        <v>780428000</v>
      </c>
      <c r="AD364" s="11"/>
      <c r="AE364" s="12">
        <f>IF((AE363-AG363)&gt;0,AE363-AG363,0)</f>
        <v>0</v>
      </c>
      <c r="AF364" s="11">
        <f>AF370*$B$13</f>
        <v>3.6032099999999998</v>
      </c>
      <c r="AG364" s="11">
        <f>AC364/AF364</f>
        <v>216592427.30787271</v>
      </c>
      <c r="AH364" s="25">
        <f>IF(AG364&lt;AE364,AC364,AE364*AF364)</f>
        <v>0</v>
      </c>
      <c r="AI364" s="54">
        <f t="shared" ref="AI364" si="295">AH364/1000000000</f>
        <v>0</v>
      </c>
      <c r="AJ364" s="54">
        <f>AB364-AI364</f>
        <v>0.78042800000000001</v>
      </c>
      <c r="AK364" s="21"/>
      <c r="AL364" s="11"/>
      <c r="AM364" s="22"/>
    </row>
    <row r="365" spans="1:39" x14ac:dyDescent="0.2">
      <c r="B365" s="8" t="s">
        <v>6</v>
      </c>
      <c r="D365" s="18"/>
      <c r="E365" s="10"/>
      <c r="F365" s="19"/>
      <c r="G365" s="11"/>
      <c r="H365" s="10"/>
      <c r="I365" s="20"/>
      <c r="J365" s="58">
        <f>SUM(J361:J364)</f>
        <v>2.3608560000000001</v>
      </c>
      <c r="K365" s="25"/>
      <c r="L365" s="11"/>
      <c r="M365" s="25"/>
      <c r="N365" s="11"/>
      <c r="O365" s="11"/>
      <c r="P365" s="11"/>
      <c r="Q365" s="56">
        <f>SUM(Q361:Q364)</f>
        <v>1.3211769999999999E-2</v>
      </c>
      <c r="R365" s="57">
        <f>SUM(R361:R364)</f>
        <v>2.3476442300000002</v>
      </c>
      <c r="S365" s="56">
        <f>SUM(S361:S364)</f>
        <v>2.3476442300000002</v>
      </c>
      <c r="T365" s="25">
        <f>SUM(T361:T364)</f>
        <v>2347644230</v>
      </c>
      <c r="U365" s="11"/>
      <c r="V365" s="25"/>
      <c r="W365" s="11"/>
      <c r="X365" s="11"/>
      <c r="Y365" s="11"/>
      <c r="Z365" s="56">
        <f>SUM(Z361:Z364)</f>
        <v>0.32428889999999999</v>
      </c>
      <c r="AA365" s="56">
        <f>SUM(AA361:AA364)</f>
        <v>2.0233553299999998</v>
      </c>
      <c r="AB365" s="61">
        <f>SUM(AB361:AB364)</f>
        <v>2.0233553299999998</v>
      </c>
      <c r="AC365" s="25">
        <f>SUM(AC361:AC364)</f>
        <v>2023355330</v>
      </c>
      <c r="AD365" s="11"/>
      <c r="AE365" s="25"/>
      <c r="AF365" s="11"/>
      <c r="AG365" s="11"/>
      <c r="AH365" s="11"/>
      <c r="AI365" s="56">
        <f>SUM(AI361:AI364)</f>
        <v>0.20177976</v>
      </c>
      <c r="AJ365" s="56">
        <f>SUM(AJ361:AJ364)</f>
        <v>1.8215755699999998</v>
      </c>
      <c r="AK365" s="21">
        <f>Q365+Z365+AI365</f>
        <v>0.53928043000000003</v>
      </c>
      <c r="AL365" s="11">
        <f>AJ365</f>
        <v>1.8215755699999998</v>
      </c>
      <c r="AM365" s="34">
        <f>AK365/(AK365+AL365)</f>
        <v>0.22842580403040255</v>
      </c>
    </row>
    <row r="366" spans="1:39" x14ac:dyDescent="0.2">
      <c r="D366" s="18" t="s">
        <v>17</v>
      </c>
      <c r="E366" s="10"/>
      <c r="F366" s="19" t="s">
        <v>17</v>
      </c>
      <c r="G366" s="11" t="s">
        <v>17</v>
      </c>
      <c r="H366" s="10"/>
      <c r="I366" s="20" t="s">
        <v>17</v>
      </c>
      <c r="J366" s="42"/>
      <c r="K366" s="25"/>
      <c r="L366" s="11"/>
      <c r="M366" s="25"/>
      <c r="N366" s="11" t="s">
        <v>33</v>
      </c>
      <c r="O366" s="11"/>
      <c r="P366" s="11"/>
      <c r="Q366" s="25"/>
      <c r="R366" s="46"/>
      <c r="S366" s="25"/>
      <c r="T366" s="25"/>
      <c r="U366" s="11"/>
      <c r="V366" s="25"/>
      <c r="W366" s="11" t="s">
        <v>33</v>
      </c>
      <c r="X366" s="11"/>
      <c r="Y366" s="11"/>
      <c r="Z366" s="25"/>
      <c r="AA366" s="25"/>
      <c r="AB366" s="48"/>
      <c r="AC366" s="25"/>
      <c r="AD366" s="11"/>
      <c r="AE366" s="25"/>
      <c r="AF366" s="11" t="s">
        <v>33</v>
      </c>
      <c r="AG366" s="11"/>
      <c r="AH366" s="11"/>
      <c r="AI366" s="25"/>
      <c r="AJ366" s="46"/>
      <c r="AK366" s="11"/>
      <c r="AL366" s="11"/>
      <c r="AM366" s="22"/>
    </row>
    <row r="367" spans="1:39" x14ac:dyDescent="0.2">
      <c r="B367" s="8" t="s">
        <v>19</v>
      </c>
      <c r="D367" s="18">
        <f>D361*1000000/$B$13</f>
        <v>16651.818794907875</v>
      </c>
      <c r="E367" s="10"/>
      <c r="F367" s="19"/>
      <c r="G367" s="11"/>
      <c r="H367" s="10"/>
      <c r="I367" s="20"/>
      <c r="J367" s="42"/>
      <c r="K367" s="25"/>
      <c r="L367" s="11"/>
      <c r="M367" s="25"/>
      <c r="N367" s="11">
        <f>B$7</f>
        <v>0.2</v>
      </c>
      <c r="O367" s="11"/>
      <c r="P367" s="11"/>
      <c r="Q367" s="25"/>
      <c r="R367" s="46"/>
      <c r="S367" s="25"/>
      <c r="T367" s="25"/>
      <c r="U367" s="11"/>
      <c r="V367" s="25"/>
      <c r="W367" s="11">
        <f>C$7</f>
        <v>6</v>
      </c>
      <c r="X367" s="11"/>
      <c r="Y367" s="11"/>
      <c r="Z367" s="25"/>
      <c r="AA367" s="25"/>
      <c r="AB367" s="48"/>
      <c r="AC367" s="25"/>
      <c r="AD367" s="11"/>
      <c r="AE367" s="25"/>
      <c r="AF367" s="11">
        <f>D$7</f>
        <v>12</v>
      </c>
      <c r="AG367" s="11"/>
      <c r="AH367" s="11"/>
      <c r="AI367" s="25"/>
      <c r="AJ367" s="46"/>
      <c r="AK367" s="11"/>
      <c r="AL367" s="11"/>
      <c r="AM367" s="22"/>
    </row>
    <row r="368" spans="1:39" x14ac:dyDescent="0.2">
      <c r="B368" s="8" t="s">
        <v>11</v>
      </c>
      <c r="C368" s="8" t="s">
        <v>12</v>
      </c>
      <c r="D368" s="18">
        <f>D362*1000000/$B$13</f>
        <v>99910.912769447241</v>
      </c>
      <c r="E368" s="10">
        <f>E362</f>
        <v>1</v>
      </c>
      <c r="F368" s="4">
        <f>D368*E368</f>
        <v>99910.912769447241</v>
      </c>
      <c r="G368" s="11">
        <f>G362*1000000/$B$13</f>
        <v>80000</v>
      </c>
      <c r="H368" s="10">
        <f>H362</f>
        <v>0.6</v>
      </c>
      <c r="I368" s="5">
        <f>G368*H368</f>
        <v>48000</v>
      </c>
      <c r="J368" s="42"/>
      <c r="K368" s="25"/>
      <c r="L368" s="11"/>
      <c r="M368" s="25"/>
      <c r="N368" s="11">
        <f>B$8</f>
        <v>0.2</v>
      </c>
      <c r="O368" s="11"/>
      <c r="P368" s="11"/>
      <c r="Q368" s="25"/>
      <c r="R368" s="46"/>
      <c r="S368" s="25"/>
      <c r="T368" s="25"/>
      <c r="U368" s="11"/>
      <c r="V368" s="25"/>
      <c r="W368" s="11">
        <f>C$8</f>
        <v>6</v>
      </c>
      <c r="X368" s="11"/>
      <c r="Y368" s="11"/>
      <c r="Z368" s="25"/>
      <c r="AA368" s="25"/>
      <c r="AB368" s="48"/>
      <c r="AC368" s="25"/>
      <c r="AD368" s="11"/>
      <c r="AE368" s="25"/>
      <c r="AF368" s="11">
        <f>D$8</f>
        <v>12</v>
      </c>
      <c r="AG368" s="11"/>
      <c r="AH368" s="11"/>
      <c r="AI368" s="25"/>
      <c r="AJ368" s="46"/>
      <c r="AK368" s="11"/>
      <c r="AL368" s="11"/>
      <c r="AM368" s="22"/>
    </row>
    <row r="369" spans="1:39" x14ac:dyDescent="0.2">
      <c r="B369" s="8" t="s">
        <v>13</v>
      </c>
      <c r="C369" s="8" t="s">
        <v>14</v>
      </c>
      <c r="D369" s="18"/>
      <c r="E369" s="10">
        <f>E363</f>
        <v>0</v>
      </c>
      <c r="F369" s="4">
        <f>D368*E369</f>
        <v>0</v>
      </c>
      <c r="G369" s="11">
        <f>G363*1000000/$B$13</f>
        <v>0</v>
      </c>
      <c r="H369" s="10">
        <f>H363</f>
        <v>0.2</v>
      </c>
      <c r="I369" s="5">
        <f>G368*H369</f>
        <v>16000</v>
      </c>
      <c r="J369" s="42"/>
      <c r="K369" s="25"/>
      <c r="L369" s="11"/>
      <c r="M369" s="25"/>
      <c r="N369" s="11">
        <f>B$9</f>
        <v>0.02</v>
      </c>
      <c r="O369" s="11"/>
      <c r="P369" s="11"/>
      <c r="Q369" s="25"/>
      <c r="R369" s="46"/>
      <c r="S369" s="25"/>
      <c r="T369" s="25"/>
      <c r="U369" s="11"/>
      <c r="V369" s="25"/>
      <c r="W369" s="11">
        <f>C$9</f>
        <v>0.6</v>
      </c>
      <c r="X369" s="11"/>
      <c r="Y369" s="11"/>
      <c r="Z369" s="25"/>
      <c r="AA369" s="25"/>
      <c r="AB369" s="48"/>
      <c r="AC369" s="25"/>
      <c r="AD369" s="11"/>
      <c r="AE369" s="25"/>
      <c r="AF369" s="11">
        <f>D$9</f>
        <v>1.2</v>
      </c>
      <c r="AG369" s="11"/>
      <c r="AH369" s="11"/>
      <c r="AI369" s="25"/>
      <c r="AJ369" s="46"/>
      <c r="AK369" s="11"/>
      <c r="AL369" s="11"/>
      <c r="AM369" s="22"/>
    </row>
    <row r="370" spans="1:39" ht="17" thickBot="1" x14ac:dyDescent="0.25">
      <c r="B370" s="8" t="s">
        <v>15</v>
      </c>
      <c r="C370" s="8" t="s">
        <v>16</v>
      </c>
      <c r="D370" s="27"/>
      <c r="E370" s="28">
        <f>E364</f>
        <v>0</v>
      </c>
      <c r="F370" s="7">
        <f>D368*E370</f>
        <v>0</v>
      </c>
      <c r="G370" s="29">
        <f>G364*1000000/$B$13</f>
        <v>0</v>
      </c>
      <c r="H370" s="28">
        <f t="shared" ref="H370" si="296">H364</f>
        <v>0.2</v>
      </c>
      <c r="I370" s="6">
        <f>G368*H370</f>
        <v>16000</v>
      </c>
      <c r="J370" s="43"/>
      <c r="K370" s="44"/>
      <c r="L370" s="29"/>
      <c r="M370" s="44"/>
      <c r="N370" s="29">
        <f>B$10</f>
        <v>5.0000000000000001E-3</v>
      </c>
      <c r="O370" s="29"/>
      <c r="P370" s="29"/>
      <c r="Q370" s="44"/>
      <c r="R370" s="47"/>
      <c r="S370" s="44"/>
      <c r="T370" s="44"/>
      <c r="U370" s="29"/>
      <c r="V370" s="44"/>
      <c r="W370" s="29">
        <f>C$10</f>
        <v>0.15</v>
      </c>
      <c r="X370" s="29"/>
      <c r="Y370" s="29"/>
      <c r="Z370" s="44"/>
      <c r="AA370" s="44"/>
      <c r="AB370" s="49"/>
      <c r="AC370" s="44"/>
      <c r="AD370" s="29"/>
      <c r="AE370" s="44"/>
      <c r="AF370" s="29">
        <f>D$10</f>
        <v>0.3</v>
      </c>
      <c r="AG370" s="29"/>
      <c r="AH370" s="29"/>
      <c r="AI370" s="44"/>
      <c r="AJ370" s="47"/>
      <c r="AK370" s="29"/>
      <c r="AL370" s="29"/>
      <c r="AM370" s="30"/>
    </row>
    <row r="371" spans="1:39" x14ac:dyDescent="0.2">
      <c r="A371" s="1" t="s">
        <v>72</v>
      </c>
      <c r="B371" s="8" t="s">
        <v>30</v>
      </c>
      <c r="C371" s="8" t="s">
        <v>31</v>
      </c>
      <c r="D371" s="13" t="s">
        <v>20</v>
      </c>
      <c r="E371" s="14" t="s">
        <v>4</v>
      </c>
      <c r="F371" s="15" t="s">
        <v>3</v>
      </c>
      <c r="G371" s="16" t="s">
        <v>3</v>
      </c>
      <c r="H371" s="14" t="s">
        <v>4</v>
      </c>
      <c r="I371" s="15" t="s">
        <v>3</v>
      </c>
      <c r="J371" s="40" t="s">
        <v>20</v>
      </c>
      <c r="K371" s="41" t="s">
        <v>20</v>
      </c>
      <c r="L371" s="16" t="s">
        <v>32</v>
      </c>
      <c r="M371" s="41" t="s">
        <v>35</v>
      </c>
      <c r="N371" s="16" t="s">
        <v>5</v>
      </c>
      <c r="O371" s="16" t="s">
        <v>34</v>
      </c>
      <c r="P371" s="16" t="s">
        <v>21</v>
      </c>
      <c r="Q371" s="41" t="s">
        <v>21</v>
      </c>
      <c r="R371" s="45" t="s">
        <v>22</v>
      </c>
      <c r="S371" s="41" t="s">
        <v>20</v>
      </c>
      <c r="T371" s="41" t="s">
        <v>20</v>
      </c>
      <c r="U371" s="16" t="s">
        <v>32</v>
      </c>
      <c r="V371" s="41" t="s">
        <v>35</v>
      </c>
      <c r="W371" s="16" t="s">
        <v>5</v>
      </c>
      <c r="X371" s="16" t="s">
        <v>34</v>
      </c>
      <c r="Y371" s="16" t="s">
        <v>21</v>
      </c>
      <c r="Z371" s="41" t="s">
        <v>21</v>
      </c>
      <c r="AA371" s="45" t="s">
        <v>22</v>
      </c>
      <c r="AB371" s="41" t="s">
        <v>20</v>
      </c>
      <c r="AC371" s="41" t="s">
        <v>20</v>
      </c>
      <c r="AD371" s="16" t="s">
        <v>32</v>
      </c>
      <c r="AE371" s="41" t="s">
        <v>35</v>
      </c>
      <c r="AF371" s="16" t="s">
        <v>5</v>
      </c>
      <c r="AG371" s="16" t="s">
        <v>34</v>
      </c>
      <c r="AH371" s="16" t="s">
        <v>21</v>
      </c>
      <c r="AI371" s="41" t="s">
        <v>21</v>
      </c>
      <c r="AJ371" s="45" t="s">
        <v>22</v>
      </c>
      <c r="AK371" s="16" t="s">
        <v>23</v>
      </c>
      <c r="AL371" s="16" t="s">
        <v>24</v>
      </c>
      <c r="AM371" s="17" t="s">
        <v>36</v>
      </c>
    </row>
    <row r="372" spans="1:39" x14ac:dyDescent="0.2">
      <c r="D372" s="18"/>
      <c r="E372" s="10"/>
      <c r="F372" s="19"/>
      <c r="G372" s="11"/>
      <c r="H372" s="10"/>
      <c r="I372" s="20"/>
      <c r="J372" s="42" t="s">
        <v>6</v>
      </c>
      <c r="K372" s="25" t="s">
        <v>6</v>
      </c>
      <c r="L372" s="11"/>
      <c r="M372" s="25"/>
      <c r="N372" s="11"/>
      <c r="O372" s="11"/>
      <c r="P372" s="11"/>
      <c r="Q372" s="25"/>
      <c r="R372" s="46"/>
      <c r="S372" s="25" t="s">
        <v>6</v>
      </c>
      <c r="T372" s="25" t="s">
        <v>6</v>
      </c>
      <c r="U372" s="11"/>
      <c r="V372" s="25"/>
      <c r="W372" s="11"/>
      <c r="X372" s="11"/>
      <c r="Y372" s="11"/>
      <c r="Z372" s="25"/>
      <c r="AA372" s="25"/>
      <c r="AB372" s="48" t="s">
        <v>6</v>
      </c>
      <c r="AC372" s="25" t="s">
        <v>6</v>
      </c>
      <c r="AD372" s="11"/>
      <c r="AE372" s="25"/>
      <c r="AF372" s="11"/>
      <c r="AG372" s="11"/>
      <c r="AH372" s="11"/>
      <c r="AI372" s="25"/>
      <c r="AJ372" s="46"/>
      <c r="AK372" s="11"/>
      <c r="AL372" s="11"/>
      <c r="AM372" s="22"/>
    </row>
    <row r="373" spans="1:39" x14ac:dyDescent="0.2">
      <c r="D373" s="18" t="s">
        <v>27</v>
      </c>
      <c r="E373" s="10"/>
      <c r="F373" s="19" t="s">
        <v>27</v>
      </c>
      <c r="G373" s="11" t="s">
        <v>27</v>
      </c>
      <c r="H373" s="10"/>
      <c r="I373" s="20" t="s">
        <v>27</v>
      </c>
      <c r="J373" s="42" t="s">
        <v>27</v>
      </c>
      <c r="K373" s="25" t="s">
        <v>9</v>
      </c>
      <c r="L373" s="11" t="s">
        <v>27</v>
      </c>
      <c r="M373" s="25" t="s">
        <v>7</v>
      </c>
      <c r="N373" s="11" t="s">
        <v>8</v>
      </c>
      <c r="O373" s="11" t="s">
        <v>7</v>
      </c>
      <c r="P373" s="11" t="s">
        <v>9</v>
      </c>
      <c r="Q373" s="25" t="s">
        <v>27</v>
      </c>
      <c r="R373" s="46" t="s">
        <v>27</v>
      </c>
      <c r="S373" s="25" t="s">
        <v>27</v>
      </c>
      <c r="T373" s="25" t="s">
        <v>9</v>
      </c>
      <c r="U373" s="11" t="s">
        <v>27</v>
      </c>
      <c r="V373" s="25" t="s">
        <v>7</v>
      </c>
      <c r="W373" s="11" t="s">
        <v>8</v>
      </c>
      <c r="X373" s="11" t="s">
        <v>7</v>
      </c>
      <c r="Y373" s="11" t="s">
        <v>9</v>
      </c>
      <c r="Z373" s="25" t="s">
        <v>27</v>
      </c>
      <c r="AA373" s="25" t="s">
        <v>27</v>
      </c>
      <c r="AB373" s="48" t="s">
        <v>27</v>
      </c>
      <c r="AC373" s="25" t="s">
        <v>9</v>
      </c>
      <c r="AD373" s="11" t="s">
        <v>27</v>
      </c>
      <c r="AE373" s="25" t="s">
        <v>7</v>
      </c>
      <c r="AF373" s="11" t="s">
        <v>8</v>
      </c>
      <c r="AG373" s="11" t="s">
        <v>7</v>
      </c>
      <c r="AH373" s="11" t="s">
        <v>9</v>
      </c>
      <c r="AI373" s="25" t="s">
        <v>27</v>
      </c>
      <c r="AJ373" s="46" t="s">
        <v>27</v>
      </c>
      <c r="AK373" s="11"/>
      <c r="AL373" s="11"/>
      <c r="AM373" s="22"/>
    </row>
    <row r="374" spans="1:39" x14ac:dyDescent="0.2">
      <c r="B374" s="8" t="s">
        <v>19</v>
      </c>
      <c r="D374" s="23">
        <v>0.44666666666666666</v>
      </c>
      <c r="E374" s="10"/>
      <c r="F374" s="19"/>
      <c r="G374" s="11"/>
      <c r="H374" s="10"/>
      <c r="I374" s="20"/>
      <c r="J374" s="59">
        <f>D374</f>
        <v>0.44666666666666666</v>
      </c>
      <c r="K374" s="33">
        <f>J374*1000000000</f>
        <v>446666666.66666663</v>
      </c>
      <c r="L374" s="24">
        <v>8.3835877862595414</v>
      </c>
      <c r="M374" s="33">
        <f>L374*1000000</f>
        <v>8383587.7862595413</v>
      </c>
      <c r="N374" s="11">
        <f>N380*$B$13</f>
        <v>2.4021400000000002</v>
      </c>
      <c r="O374" s="11">
        <f>K374/N374</f>
        <v>185945309.87647122</v>
      </c>
      <c r="P374" s="25">
        <f>IF(O374&lt;M374,K374,M374*N374)</f>
        <v>20138551.564885497</v>
      </c>
      <c r="Q374" s="54">
        <f>P374/1000000000</f>
        <v>2.0138551564885497E-2</v>
      </c>
      <c r="R374" s="55">
        <f>J374-Q374</f>
        <v>0.42652811510178118</v>
      </c>
      <c r="S374" s="54">
        <f>R374</f>
        <v>0.42652811510178118</v>
      </c>
      <c r="T374" s="33">
        <f>S374*1000000000</f>
        <v>426528115.10178119</v>
      </c>
      <c r="U374" s="24">
        <v>0.64045801526717661</v>
      </c>
      <c r="V374" s="33">
        <f>U374*1000000</f>
        <v>640458.01526717655</v>
      </c>
      <c r="W374" s="11">
        <f>W380*$B$13</f>
        <v>72.0642</v>
      </c>
      <c r="X374" s="11">
        <f>T374/W374</f>
        <v>5918724.0696737245</v>
      </c>
      <c r="Y374" s="25">
        <f>IF(X374&lt;V374,T374,V374*W374)</f>
        <v>46154094.503816865</v>
      </c>
      <c r="Z374" s="54">
        <f>Y374/1000000000</f>
        <v>4.6154094503816863E-2</v>
      </c>
      <c r="AA374" s="54">
        <f>S374-Z374</f>
        <v>0.38037402059796432</v>
      </c>
      <c r="AB374" s="60">
        <f>AA374</f>
        <v>0.38037402059796432</v>
      </c>
      <c r="AC374" s="33">
        <f>AB374*1000000000</f>
        <v>380374020.59796435</v>
      </c>
      <c r="AD374" s="24">
        <v>8.7824427480916025</v>
      </c>
      <c r="AE374" s="33">
        <f>AD374*1000000</f>
        <v>8782442.7480916027</v>
      </c>
      <c r="AF374" s="11">
        <f>AF380*$B$13</f>
        <v>144.1284</v>
      </c>
      <c r="AG374" s="11">
        <f>AC374/AF374</f>
        <v>2639133.027203274</v>
      </c>
      <c r="AH374" s="25">
        <f>IF(AG374&lt;AE374,AC374,AE374*AF374)</f>
        <v>380374020.59796435</v>
      </c>
      <c r="AI374" s="54">
        <f>AH374/1000000000</f>
        <v>0.38037402059796432</v>
      </c>
      <c r="AJ374" s="54">
        <f>AB374-AI374</f>
        <v>0</v>
      </c>
      <c r="AK374" s="21"/>
      <c r="AL374" s="11"/>
      <c r="AM374" s="22"/>
    </row>
    <row r="375" spans="1:39" x14ac:dyDescent="0.2">
      <c r="B375" s="8" t="s">
        <v>11</v>
      </c>
      <c r="C375" s="8" t="s">
        <v>12</v>
      </c>
      <c r="D375" s="23">
        <v>0.72</v>
      </c>
      <c r="E375" s="10">
        <v>1</v>
      </c>
      <c r="F375" s="4">
        <f>D375*E375</f>
        <v>0.72</v>
      </c>
      <c r="G375" s="26">
        <v>0.23530332197614992</v>
      </c>
      <c r="H375" s="10">
        <v>0.6</v>
      </c>
      <c r="I375" s="5">
        <f>G375*H375</f>
        <v>0.14118199318568994</v>
      </c>
      <c r="J375" s="59">
        <f>F375+I375</f>
        <v>0.86118199318568989</v>
      </c>
      <c r="K375" s="33">
        <f t="shared" ref="K375:K377" si="297">J375*1000000000</f>
        <v>861181993.18568993</v>
      </c>
      <c r="L375" s="11"/>
      <c r="M375" s="12">
        <f>IF((M374-O374)&gt;0,M374-O374,0)</f>
        <v>0</v>
      </c>
      <c r="N375" s="11">
        <f>N381*$B$13</f>
        <v>2.4021400000000002</v>
      </c>
      <c r="O375" s="11">
        <f>K375/N375</f>
        <v>358506162.49914235</v>
      </c>
      <c r="P375" s="25">
        <f>IF(O375&lt;M375,K375,M375*N375)</f>
        <v>0</v>
      </c>
      <c r="Q375" s="54">
        <f t="shared" ref="Q375:Q377" si="298">P375/1000000000</f>
        <v>0</v>
      </c>
      <c r="R375" s="55">
        <f>J375-Q375</f>
        <v>0.86118199318568989</v>
      </c>
      <c r="S375" s="54">
        <f>0.5*R375</f>
        <v>0.43059099659284494</v>
      </c>
      <c r="T375" s="33">
        <f t="shared" ref="T375:T377" si="299">S375*1000000000</f>
        <v>430590996.59284496</v>
      </c>
      <c r="U375" s="11"/>
      <c r="V375" s="12">
        <f>IF((V374-X374)&gt;0,V374-X374,0)</f>
        <v>0</v>
      </c>
      <c r="W375" s="11">
        <f>W381*$B$13</f>
        <v>72.0642</v>
      </c>
      <c r="X375" s="11">
        <f>T375/W375</f>
        <v>5975102.70831904</v>
      </c>
      <c r="Y375" s="25">
        <f>IF(X375&lt;V375,T375,V375*W375)</f>
        <v>0</v>
      </c>
      <c r="Z375" s="54">
        <f t="shared" ref="Z375:Z377" si="300">Y375/1000000000</f>
        <v>0</v>
      </c>
      <c r="AA375" s="54">
        <f>S375-Z375</f>
        <v>0.43059099659284494</v>
      </c>
      <c r="AB375" s="60">
        <f>0.5*AA375</f>
        <v>0.21529549829642247</v>
      </c>
      <c r="AC375" s="33">
        <f t="shared" ref="AC375:AC377" si="301">AB375*1000000000</f>
        <v>215295498.29642248</v>
      </c>
      <c r="AD375" s="11"/>
      <c r="AE375" s="12">
        <f>IF((AE374-AG374)&gt;0,AE374-AG374,0)</f>
        <v>6143309.7208883287</v>
      </c>
      <c r="AF375" s="11">
        <f>AF381*$B$13</f>
        <v>144.1284</v>
      </c>
      <c r="AG375" s="11">
        <f>AC375/AF375</f>
        <v>1493775.67707976</v>
      </c>
      <c r="AH375" s="25">
        <f>IF(AG375&lt;AE375,AC375,AE375*AF375)</f>
        <v>215295498.29642248</v>
      </c>
      <c r="AI375" s="54">
        <f t="shared" ref="AI375" si="302">AH375/1000000000</f>
        <v>0.21529549829642247</v>
      </c>
      <c r="AJ375" s="54">
        <f>AB375-AI375</f>
        <v>0</v>
      </c>
      <c r="AK375" s="21"/>
      <c r="AL375" s="11"/>
      <c r="AM375" s="22"/>
    </row>
    <row r="376" spans="1:39" x14ac:dyDescent="0.2">
      <c r="B376" s="8" t="s">
        <v>13</v>
      </c>
      <c r="C376" s="8" t="s">
        <v>14</v>
      </c>
      <c r="D376" s="18"/>
      <c r="E376" s="10">
        <v>0</v>
      </c>
      <c r="F376" s="4">
        <f>D375*E376</f>
        <v>0</v>
      </c>
      <c r="G376" s="11"/>
      <c r="H376" s="10">
        <v>0.2</v>
      </c>
      <c r="I376" s="5">
        <f>G375*H376</f>
        <v>4.706066439522999E-2</v>
      </c>
      <c r="J376" s="59">
        <f>F376+I376</f>
        <v>4.706066439522999E-2</v>
      </c>
      <c r="K376" s="33">
        <f t="shared" si="297"/>
        <v>47060664.395229988</v>
      </c>
      <c r="L376" s="11"/>
      <c r="M376" s="12">
        <f>IF((M375-O375)&gt;0,M375-O375,0)</f>
        <v>0</v>
      </c>
      <c r="N376" s="11">
        <f>N382*$B$13</f>
        <v>0.24021400000000001</v>
      </c>
      <c r="O376" s="11">
        <f>K376/N376</f>
        <v>195911413.96933562</v>
      </c>
      <c r="P376" s="25">
        <f>IF(O376&lt;M376,K376,M376*N376)</f>
        <v>0</v>
      </c>
      <c r="Q376" s="54">
        <f t="shared" si="298"/>
        <v>0</v>
      </c>
      <c r="R376" s="55">
        <f t="shared" ref="R376:R377" si="303">J376-Q376</f>
        <v>4.706066439522999E-2</v>
      </c>
      <c r="S376" s="54">
        <f>0.5*R375+0.5*R376</f>
        <v>0.45412132879045997</v>
      </c>
      <c r="T376" s="33">
        <f t="shared" si="299"/>
        <v>454121328.79045999</v>
      </c>
      <c r="U376" s="11"/>
      <c r="V376" s="12">
        <f>IF((V375-X375)&gt;0,V375-X375,0)</f>
        <v>0</v>
      </c>
      <c r="W376" s="11">
        <f>W382*$B$13</f>
        <v>7.2064199999999996</v>
      </c>
      <c r="X376" s="11">
        <f>T376/W376</f>
        <v>63016217.316012666</v>
      </c>
      <c r="Y376" s="25">
        <f>IF(X376&lt;V376,T376,V376*W376)</f>
        <v>0</v>
      </c>
      <c r="Z376" s="54">
        <f t="shared" si="300"/>
        <v>0</v>
      </c>
      <c r="AA376" s="54">
        <f t="shared" ref="AA376" si="304">S376-Z376</f>
        <v>0.45412132879045997</v>
      </c>
      <c r="AB376" s="60">
        <f>0.5*AA375+0.5*AA376</f>
        <v>0.44235616269165245</v>
      </c>
      <c r="AC376" s="33">
        <f t="shared" si="301"/>
        <v>442356162.69165248</v>
      </c>
      <c r="AD376" s="11"/>
      <c r="AE376" s="12">
        <f>IF((AE375-AG375)&gt;0,AE375-AG375,0)</f>
        <v>4649534.0438085683</v>
      </c>
      <c r="AF376" s="11">
        <f>AF382*$B$13</f>
        <v>14.412839999999999</v>
      </c>
      <c r="AG376" s="11">
        <f>AC376/AF376</f>
        <v>30691811.099800769</v>
      </c>
      <c r="AH376" s="25">
        <f>IF(AG376&lt;AE376,AC376,AE376*AF376)</f>
        <v>67012990.24796588</v>
      </c>
      <c r="AI376" s="54">
        <f>AH376/1000000000</f>
        <v>6.7012990247965878E-2</v>
      </c>
      <c r="AJ376" s="54">
        <f>AB376-AI376</f>
        <v>0.37534317244368659</v>
      </c>
      <c r="AK376" s="21"/>
      <c r="AL376" s="11"/>
      <c r="AM376" s="22"/>
    </row>
    <row r="377" spans="1:39" x14ac:dyDescent="0.2">
      <c r="B377" s="8" t="s">
        <v>15</v>
      </c>
      <c r="C377" s="8" t="s">
        <v>16</v>
      </c>
      <c r="D377" s="18"/>
      <c r="E377" s="10">
        <v>0</v>
      </c>
      <c r="F377" s="4">
        <f>D375*E377</f>
        <v>0</v>
      </c>
      <c r="G377" s="11"/>
      <c r="H377" s="10">
        <v>0.2</v>
      </c>
      <c r="I377" s="5">
        <f>G375*H377</f>
        <v>4.706066439522999E-2</v>
      </c>
      <c r="J377" s="59">
        <f t="shared" ref="J377" si="305">F377+I377</f>
        <v>4.706066439522999E-2</v>
      </c>
      <c r="K377" s="33">
        <f t="shared" si="297"/>
        <v>47060664.395229988</v>
      </c>
      <c r="L377" s="11"/>
      <c r="M377" s="12">
        <f>IF((M376-O376)&gt;0,M376-O376,0)</f>
        <v>0</v>
      </c>
      <c r="N377" s="11">
        <f>N383*$B$13</f>
        <v>6.0053500000000003E-2</v>
      </c>
      <c r="O377" s="11">
        <f>K377/N377</f>
        <v>783645655.87734246</v>
      </c>
      <c r="P377" s="25">
        <f>IF(O377&lt;M377,K377,M377*N377)</f>
        <v>0</v>
      </c>
      <c r="Q377" s="54">
        <f t="shared" si="298"/>
        <v>0</v>
      </c>
      <c r="R377" s="55">
        <f t="shared" si="303"/>
        <v>4.706066439522999E-2</v>
      </c>
      <c r="S377" s="54">
        <f>0.5*R376+R377</f>
        <v>7.0590996592844985E-2</v>
      </c>
      <c r="T377" s="33">
        <f t="shared" si="299"/>
        <v>70590996.592844978</v>
      </c>
      <c r="U377" s="11"/>
      <c r="V377" s="12">
        <f>IF((V376-X376)&gt;0,V376-X376,0)</f>
        <v>0</v>
      </c>
      <c r="W377" s="11">
        <f>W383*$B$13</f>
        <v>1.8016049999999999</v>
      </c>
      <c r="X377" s="11">
        <f>T377/W377</f>
        <v>39182282.793867126</v>
      </c>
      <c r="Y377" s="25">
        <f>IF(X377&lt;V377,T377,V377*W377)</f>
        <v>0</v>
      </c>
      <c r="Z377" s="54">
        <f t="shared" si="300"/>
        <v>0</v>
      </c>
      <c r="AA377" s="54">
        <f>S377-Z377</f>
        <v>7.0590996592844985E-2</v>
      </c>
      <c r="AB377" s="60">
        <f>0.5*AA376+AA377</f>
        <v>0.29765166098807494</v>
      </c>
      <c r="AC377" s="33">
        <f t="shared" si="301"/>
        <v>297651660.98807496</v>
      </c>
      <c r="AD377" s="11"/>
      <c r="AE377" s="12">
        <f>IF((AE376-AG376)&gt;0,AE376-AG376,0)</f>
        <v>0</v>
      </c>
      <c r="AF377" s="11">
        <f>AF383*$B$13</f>
        <v>3.6032099999999998</v>
      </c>
      <c r="AG377" s="11">
        <f>AC377/AF377</f>
        <v>82607358.712946221</v>
      </c>
      <c r="AH377" s="25">
        <f>IF(AG377&lt;AE377,AC377,AE377*AF377)</f>
        <v>0</v>
      </c>
      <c r="AI377" s="54">
        <f t="shared" ref="AI377" si="306">AH377/1000000000</f>
        <v>0</v>
      </c>
      <c r="AJ377" s="54">
        <f>AB377-AI377</f>
        <v>0.29765166098807494</v>
      </c>
      <c r="AK377" s="21"/>
      <c r="AL377" s="11"/>
      <c r="AM377" s="22"/>
    </row>
    <row r="378" spans="1:39" x14ac:dyDescent="0.2">
      <c r="B378" s="8" t="s">
        <v>6</v>
      </c>
      <c r="D378" s="18"/>
      <c r="E378" s="10"/>
      <c r="F378" s="19"/>
      <c r="G378" s="11"/>
      <c r="H378" s="10"/>
      <c r="I378" s="20"/>
      <c r="J378" s="58">
        <f>SUM(J374:J377)</f>
        <v>1.4019699886428167</v>
      </c>
      <c r="K378" s="25"/>
      <c r="L378" s="11"/>
      <c r="M378" s="25"/>
      <c r="N378" s="11"/>
      <c r="O378" s="11"/>
      <c r="P378" s="11"/>
      <c r="Q378" s="56">
        <f>SUM(Q374:Q377)</f>
        <v>2.0138551564885497E-2</v>
      </c>
      <c r="R378" s="57">
        <f>SUM(R374:R377)</f>
        <v>1.3818314370779312</v>
      </c>
      <c r="S378" s="56">
        <f>SUM(S374:S377)</f>
        <v>1.3818314370779312</v>
      </c>
      <c r="T378" s="25">
        <f>SUM(T374:T377)</f>
        <v>1381831437.0779309</v>
      </c>
      <c r="U378" s="11"/>
      <c r="V378" s="25"/>
      <c r="W378" s="11"/>
      <c r="X378" s="11"/>
      <c r="Y378" s="11"/>
      <c r="Z378" s="56">
        <f>SUM(Z374:Z377)</f>
        <v>4.6154094503816863E-2</v>
      </c>
      <c r="AA378" s="56">
        <f>SUM(AA374:AA377)</f>
        <v>1.3356773425741142</v>
      </c>
      <c r="AB378" s="61">
        <f>SUM(AB374:AB377)</f>
        <v>1.3356773425741144</v>
      </c>
      <c r="AC378" s="25">
        <f>SUM(AC374:AC377)</f>
        <v>1335677342.5741143</v>
      </c>
      <c r="AD378" s="11"/>
      <c r="AE378" s="25"/>
      <c r="AF378" s="11"/>
      <c r="AG378" s="11"/>
      <c r="AH378" s="11"/>
      <c r="AI378" s="56">
        <f>SUM(AI374:AI377)</f>
        <v>0.66268250914235272</v>
      </c>
      <c r="AJ378" s="56">
        <f>SUM(AJ374:AJ377)</f>
        <v>0.67299483343176147</v>
      </c>
      <c r="AK378" s="21">
        <f>Q378+Z378+AI378</f>
        <v>0.72897515521105505</v>
      </c>
      <c r="AL378" s="11">
        <f>AJ378</f>
        <v>0.67299483343176147</v>
      </c>
      <c r="AM378" s="34">
        <f>AK378/(AK378+AL378)</f>
        <v>0.51996487878941178</v>
      </c>
    </row>
    <row r="379" spans="1:39" x14ac:dyDescent="0.2">
      <c r="D379" s="18" t="s">
        <v>17</v>
      </c>
      <c r="E379" s="10"/>
      <c r="F379" s="19" t="s">
        <v>17</v>
      </c>
      <c r="G379" s="11" t="s">
        <v>17</v>
      </c>
      <c r="H379" s="10"/>
      <c r="I379" s="20" t="s">
        <v>17</v>
      </c>
      <c r="J379" s="42"/>
      <c r="K379" s="25"/>
      <c r="L379" s="11"/>
      <c r="M379" s="25"/>
      <c r="N379" s="11" t="s">
        <v>33</v>
      </c>
      <c r="O379" s="11"/>
      <c r="P379" s="11"/>
      <c r="Q379" s="25"/>
      <c r="R379" s="46"/>
      <c r="S379" s="25"/>
      <c r="T379" s="25"/>
      <c r="U379" s="11"/>
      <c r="V379" s="25"/>
      <c r="W379" s="11" t="s">
        <v>33</v>
      </c>
      <c r="X379" s="11"/>
      <c r="Y379" s="11"/>
      <c r="Z379" s="25"/>
      <c r="AA379" s="25"/>
      <c r="AB379" s="48"/>
      <c r="AC379" s="25"/>
      <c r="AD379" s="11"/>
      <c r="AE379" s="25"/>
      <c r="AF379" s="11" t="s">
        <v>33</v>
      </c>
      <c r="AG379" s="11"/>
      <c r="AH379" s="11"/>
      <c r="AI379" s="25"/>
      <c r="AJ379" s="46"/>
      <c r="AK379" s="11"/>
      <c r="AL379" s="11"/>
      <c r="AM379" s="22"/>
    </row>
    <row r="380" spans="1:39" x14ac:dyDescent="0.2">
      <c r="B380" s="8" t="s">
        <v>19</v>
      </c>
      <c r="D380" s="18">
        <f>D374*1000000/$B$13</f>
        <v>37189.061975294251</v>
      </c>
      <c r="E380" s="10"/>
      <c r="F380" s="19"/>
      <c r="G380" s="11"/>
      <c r="H380" s="10"/>
      <c r="I380" s="20"/>
      <c r="J380" s="42"/>
      <c r="K380" s="25"/>
      <c r="L380" s="11"/>
      <c r="M380" s="25"/>
      <c r="N380" s="11">
        <f>B$7</f>
        <v>0.2</v>
      </c>
      <c r="O380" s="11"/>
      <c r="P380" s="11"/>
      <c r="Q380" s="25"/>
      <c r="R380" s="46"/>
      <c r="S380" s="25"/>
      <c r="T380" s="25"/>
      <c r="U380" s="11"/>
      <c r="V380" s="25"/>
      <c r="W380" s="11">
        <f>C$7</f>
        <v>6</v>
      </c>
      <c r="X380" s="11"/>
      <c r="Y380" s="11"/>
      <c r="Z380" s="25"/>
      <c r="AA380" s="25"/>
      <c r="AB380" s="48"/>
      <c r="AC380" s="25"/>
      <c r="AD380" s="11"/>
      <c r="AE380" s="25"/>
      <c r="AF380" s="11">
        <f>D$7</f>
        <v>12</v>
      </c>
      <c r="AG380" s="11"/>
      <c r="AH380" s="11"/>
      <c r="AI380" s="25"/>
      <c r="AJ380" s="46"/>
      <c r="AK380" s="11"/>
      <c r="AL380" s="11"/>
      <c r="AM380" s="22"/>
    </row>
    <row r="381" spans="1:39" x14ac:dyDescent="0.2">
      <c r="B381" s="8" t="s">
        <v>11</v>
      </c>
      <c r="C381" s="8" t="s">
        <v>12</v>
      </c>
      <c r="D381" s="18">
        <f>D375*1000000/$B$13</f>
        <v>59946.547661668345</v>
      </c>
      <c r="E381" s="10">
        <f>E375</f>
        <v>1</v>
      </c>
      <c r="F381" s="4">
        <f>D381*E381</f>
        <v>59946.547661668345</v>
      </c>
      <c r="G381" s="11">
        <f>G375*1000000/$B$13</f>
        <v>19591.141396933563</v>
      </c>
      <c r="H381" s="10">
        <f>H375</f>
        <v>0.6</v>
      </c>
      <c r="I381" s="5">
        <f>G381*H381</f>
        <v>11754.684838160138</v>
      </c>
      <c r="J381" s="42"/>
      <c r="K381" s="25"/>
      <c r="L381" s="11"/>
      <c r="M381" s="25"/>
      <c r="N381" s="11">
        <f>B$8</f>
        <v>0.2</v>
      </c>
      <c r="O381" s="11"/>
      <c r="P381" s="11"/>
      <c r="Q381" s="25"/>
      <c r="R381" s="46"/>
      <c r="S381" s="25"/>
      <c r="T381" s="25"/>
      <c r="U381" s="11"/>
      <c r="V381" s="25"/>
      <c r="W381" s="11">
        <f>C$8</f>
        <v>6</v>
      </c>
      <c r="X381" s="11"/>
      <c r="Y381" s="11"/>
      <c r="Z381" s="25"/>
      <c r="AA381" s="25"/>
      <c r="AB381" s="48"/>
      <c r="AC381" s="25"/>
      <c r="AD381" s="11"/>
      <c r="AE381" s="25"/>
      <c r="AF381" s="11">
        <f>D$8</f>
        <v>12</v>
      </c>
      <c r="AG381" s="11"/>
      <c r="AH381" s="11"/>
      <c r="AI381" s="25"/>
      <c r="AJ381" s="46"/>
      <c r="AK381" s="11"/>
      <c r="AL381" s="11"/>
      <c r="AM381" s="22"/>
    </row>
    <row r="382" spans="1:39" x14ac:dyDescent="0.2">
      <c r="B382" s="8" t="s">
        <v>13</v>
      </c>
      <c r="C382" s="8" t="s">
        <v>14</v>
      </c>
      <c r="D382" s="18"/>
      <c r="E382" s="10">
        <f>E376</f>
        <v>0</v>
      </c>
      <c r="F382" s="4">
        <f>D381*E382</f>
        <v>0</v>
      </c>
      <c r="G382" s="11">
        <f>G376*1000000/$B$13</f>
        <v>0</v>
      </c>
      <c r="H382" s="10">
        <f>H376</f>
        <v>0.2</v>
      </c>
      <c r="I382" s="5">
        <f>G381*H382</f>
        <v>3918.2282793867125</v>
      </c>
      <c r="J382" s="42"/>
      <c r="K382" s="25"/>
      <c r="L382" s="11"/>
      <c r="M382" s="25"/>
      <c r="N382" s="11">
        <f>B$9</f>
        <v>0.02</v>
      </c>
      <c r="O382" s="11"/>
      <c r="P382" s="11"/>
      <c r="Q382" s="25"/>
      <c r="R382" s="46"/>
      <c r="S382" s="25"/>
      <c r="T382" s="25"/>
      <c r="U382" s="11"/>
      <c r="V382" s="25"/>
      <c r="W382" s="11">
        <f>C$9</f>
        <v>0.6</v>
      </c>
      <c r="X382" s="11"/>
      <c r="Y382" s="11"/>
      <c r="Z382" s="25"/>
      <c r="AA382" s="25"/>
      <c r="AB382" s="48"/>
      <c r="AC382" s="25"/>
      <c r="AD382" s="11"/>
      <c r="AE382" s="25"/>
      <c r="AF382" s="11">
        <f>D$9</f>
        <v>1.2</v>
      </c>
      <c r="AG382" s="11"/>
      <c r="AH382" s="11"/>
      <c r="AI382" s="25"/>
      <c r="AJ382" s="46"/>
      <c r="AK382" s="11"/>
      <c r="AL382" s="11"/>
      <c r="AM382" s="22"/>
    </row>
    <row r="383" spans="1:39" ht="17" thickBot="1" x14ac:dyDescent="0.25">
      <c r="B383" s="8" t="s">
        <v>15</v>
      </c>
      <c r="C383" s="8" t="s">
        <v>16</v>
      </c>
      <c r="D383" s="27"/>
      <c r="E383" s="28">
        <f>E377</f>
        <v>0</v>
      </c>
      <c r="F383" s="7">
        <f>D381*E383</f>
        <v>0</v>
      </c>
      <c r="G383" s="29">
        <f>G377*1000000/$B$13</f>
        <v>0</v>
      </c>
      <c r="H383" s="28">
        <f t="shared" ref="H383" si="307">H377</f>
        <v>0.2</v>
      </c>
      <c r="I383" s="6">
        <f>G381*H383</f>
        <v>3918.2282793867125</v>
      </c>
      <c r="J383" s="43"/>
      <c r="K383" s="44"/>
      <c r="L383" s="29"/>
      <c r="M383" s="44"/>
      <c r="N383" s="29">
        <f>B$10</f>
        <v>5.0000000000000001E-3</v>
      </c>
      <c r="O383" s="29"/>
      <c r="P383" s="29"/>
      <c r="Q383" s="44"/>
      <c r="R383" s="47"/>
      <c r="S383" s="44"/>
      <c r="T383" s="44"/>
      <c r="U383" s="29"/>
      <c r="V383" s="44"/>
      <c r="W383" s="29">
        <f>C$10</f>
        <v>0.15</v>
      </c>
      <c r="X383" s="29"/>
      <c r="Y383" s="29"/>
      <c r="Z383" s="44"/>
      <c r="AA383" s="44"/>
      <c r="AB383" s="49"/>
      <c r="AC383" s="44"/>
      <c r="AD383" s="29"/>
      <c r="AE383" s="44"/>
      <c r="AF383" s="29">
        <f>D$10</f>
        <v>0.3</v>
      </c>
      <c r="AG383" s="29"/>
      <c r="AH383" s="29"/>
      <c r="AI383" s="44"/>
      <c r="AJ383" s="47"/>
      <c r="AK383" s="29"/>
      <c r="AL383" s="29"/>
      <c r="AM383" s="30"/>
    </row>
    <row r="384" spans="1:39" x14ac:dyDescent="0.2">
      <c r="AL384" s="8" t="s">
        <v>73</v>
      </c>
      <c r="AM384" s="9">
        <f>MIN(AM27:AM378)</f>
        <v>9.5097805753143319E-2</v>
      </c>
    </row>
    <row r="385" spans="38:39" x14ac:dyDescent="0.2">
      <c r="AL385" s="8" t="s">
        <v>74</v>
      </c>
      <c r="AM385" s="9">
        <f>MAX(AM27:AM378)</f>
        <v>0.92229081537604063</v>
      </c>
    </row>
    <row r="386" spans="38:39" x14ac:dyDescent="0.2">
      <c r="AL386" s="8" t="s">
        <v>75</v>
      </c>
      <c r="AM386" s="9">
        <f>MEDIAN(AM27:AM378)</f>
        <v>0.36674019977456412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Farsang</dc:creator>
  <cp:lastModifiedBy>Stefan Farsang</cp:lastModifiedBy>
  <dcterms:created xsi:type="dcterms:W3CDTF">2020-05-08T11:51:24Z</dcterms:created>
  <dcterms:modified xsi:type="dcterms:W3CDTF">2021-06-15T13:17:19Z</dcterms:modified>
</cp:coreProperties>
</file>