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jnorrie/Desktop/Norrie_CE_FINAL/"/>
    </mc:Choice>
  </mc:AlternateContent>
  <xr:revisionPtr revIDLastSave="0" documentId="13_ncr:1_{428D0302-20E8-2D47-8926-D3C46215F09D}" xr6:coauthVersionLast="47" xr6:coauthVersionMax="47" xr10:uidLastSave="{00000000-0000-0000-0000-000000000000}"/>
  <bookViews>
    <workbookView xWindow="0" yWindow="460" windowWidth="25600" windowHeight="15540" xr2:uid="{00000000-000D-0000-FFFF-FFFF00000000}"/>
  </bookViews>
  <sheets>
    <sheet name="Totals" sheetId="21" r:id="rId1"/>
    <sheet name="H9CR" sheetId="1" r:id="rId2"/>
    <sheet name="iPSC1CR" sheetId="2" r:id="rId3"/>
    <sheet name="PDX116" sheetId="3" r:id="rId4"/>
    <sheet name="PDX121" sheetId="4" r:id="rId5"/>
    <sheet name="PDX122" sheetId="5" r:id="rId6"/>
    <sheet name="PDX124" sheetId="6" r:id="rId7"/>
    <sheet name="PDX128" sheetId="7" r:id="rId8"/>
    <sheet name="PDX129" sheetId="8" r:id="rId9"/>
    <sheet name="PDX130" sheetId="9" r:id="rId10"/>
    <sheet name="PDX133" sheetId="10" r:id="rId11"/>
    <sheet name="PDX134" sheetId="11" r:id="rId12"/>
    <sheet name="PDX135" sheetId="12" r:id="rId13"/>
    <sheet name="PDX138" sheetId="13" r:id="rId14"/>
    <sheet name="RB166" sheetId="14" r:id="rId15"/>
    <sheet name="RB167" sheetId="15" r:id="rId16"/>
    <sheet name="RB168" sheetId="16" r:id="rId17"/>
    <sheet name="RB169" sheetId="17" r:id="rId18"/>
    <sheet name="RB174" sheetId="18" r:id="rId19"/>
    <sheet name="RB175" sheetId="19" r:id="rId20"/>
    <sheet name="RB177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21" l="1"/>
  <c r="G4" i="13" l="1"/>
  <c r="G5" i="13"/>
  <c r="G6" i="13"/>
  <c r="G7" i="13"/>
  <c r="G8" i="13"/>
  <c r="G9" i="13"/>
  <c r="G10" i="13"/>
  <c r="G11" i="13"/>
  <c r="G12" i="13"/>
  <c r="G13" i="13"/>
  <c r="G14" i="13"/>
  <c r="G15" i="13"/>
  <c r="G4" i="20"/>
  <c r="G5" i="20"/>
  <c r="G10" i="20"/>
  <c r="G11" i="20"/>
  <c r="G12" i="20"/>
  <c r="G13" i="20"/>
  <c r="B16" i="20"/>
  <c r="G6" i="20" s="1"/>
  <c r="G11" i="19"/>
  <c r="B16" i="19"/>
  <c r="G4" i="19" s="1"/>
  <c r="G4" i="18"/>
  <c r="G7" i="18"/>
  <c r="G10" i="18"/>
  <c r="G11" i="18"/>
  <c r="G12" i="18"/>
  <c r="B16" i="18"/>
  <c r="G5" i="18" s="1"/>
  <c r="G4" i="17"/>
  <c r="G8" i="17"/>
  <c r="G11" i="17"/>
  <c r="G12" i="17"/>
  <c r="B16" i="17"/>
  <c r="G5" i="17" s="1"/>
  <c r="G4" i="16"/>
  <c r="G5" i="16"/>
  <c r="G6" i="16"/>
  <c r="G7" i="16"/>
  <c r="G8" i="16"/>
  <c r="G9" i="16"/>
  <c r="G10" i="16"/>
  <c r="G11" i="16"/>
  <c r="G12" i="16"/>
  <c r="G13" i="16"/>
  <c r="G14" i="16"/>
  <c r="G15" i="16"/>
  <c r="B16" i="16"/>
  <c r="G9" i="14"/>
  <c r="G10" i="14"/>
  <c r="G11" i="14"/>
  <c r="G12" i="14"/>
  <c r="G13" i="14"/>
  <c r="B16" i="14"/>
  <c r="G4" i="14" s="1"/>
  <c r="B16" i="13"/>
  <c r="G4" i="12"/>
  <c r="G5" i="12"/>
  <c r="G9" i="12"/>
  <c r="G11" i="12"/>
  <c r="G12" i="12"/>
  <c r="G13" i="12"/>
  <c r="B16" i="12"/>
  <c r="G6" i="12" s="1"/>
  <c r="G4" i="11"/>
  <c r="G11" i="11"/>
  <c r="G12" i="11"/>
  <c r="B16" i="11"/>
  <c r="G5" i="11" s="1"/>
  <c r="G4" i="10"/>
  <c r="G12" i="10"/>
  <c r="B16" i="10"/>
  <c r="G5" i="10" s="1"/>
  <c r="G10" i="9"/>
  <c r="G11" i="9"/>
  <c r="G12" i="9"/>
  <c r="G13" i="9"/>
  <c r="B16" i="9"/>
  <c r="G4" i="9" s="1"/>
  <c r="G10" i="8"/>
  <c r="G11" i="8"/>
  <c r="B16" i="8"/>
  <c r="G4" i="8" s="1"/>
  <c r="B16" i="7"/>
  <c r="G4" i="7" s="1"/>
  <c r="G4" i="6"/>
  <c r="G12" i="6"/>
  <c r="B16" i="6"/>
  <c r="G5" i="6" s="1"/>
  <c r="G6" i="5"/>
  <c r="G11" i="5"/>
  <c r="B16" i="5"/>
  <c r="G4" i="5" s="1"/>
  <c r="G4" i="4"/>
  <c r="G11" i="4"/>
  <c r="G12" i="4"/>
  <c r="B16" i="4"/>
  <c r="G5" i="4" s="1"/>
  <c r="G12" i="3"/>
  <c r="B16" i="3"/>
  <c r="G5" i="3" s="1"/>
  <c r="G4" i="2"/>
  <c r="G6" i="2"/>
  <c r="G10" i="2"/>
  <c r="G11" i="2"/>
  <c r="G12" i="2"/>
  <c r="B16" i="2"/>
  <c r="G5" i="2" s="1"/>
  <c r="G4" i="1"/>
  <c r="G5" i="1"/>
  <c r="G9" i="1"/>
  <c r="G10" i="1"/>
  <c r="G11" i="1"/>
  <c r="G12" i="1"/>
  <c r="G13" i="1"/>
  <c r="B16" i="1"/>
  <c r="G6" i="1" s="1"/>
  <c r="G8" i="20" l="1"/>
  <c r="G15" i="20"/>
  <c r="G7" i="20"/>
  <c r="G9" i="20"/>
  <c r="G14" i="20"/>
  <c r="G8" i="19"/>
  <c r="G7" i="19"/>
  <c r="G10" i="19"/>
  <c r="G15" i="19"/>
  <c r="G14" i="19"/>
  <c r="G6" i="19"/>
  <c r="G9" i="19"/>
  <c r="G5" i="19"/>
  <c r="G13" i="19"/>
  <c r="G12" i="19"/>
  <c r="G15" i="18"/>
  <c r="G14" i="18"/>
  <c r="G6" i="18"/>
  <c r="G9" i="18"/>
  <c r="G8" i="18"/>
  <c r="G13" i="18"/>
  <c r="G15" i="17"/>
  <c r="G7" i="17"/>
  <c r="G10" i="17"/>
  <c r="G14" i="17"/>
  <c r="G6" i="17"/>
  <c r="G9" i="17"/>
  <c r="G13" i="17"/>
  <c r="G8" i="14"/>
  <c r="G15" i="14"/>
  <c r="G7" i="14"/>
  <c r="G14" i="14"/>
  <c r="G6" i="14"/>
  <c r="G5" i="14"/>
  <c r="G10" i="12"/>
  <c r="G8" i="12"/>
  <c r="G15" i="12"/>
  <c r="G7" i="12"/>
  <c r="G14" i="12"/>
  <c r="G10" i="11"/>
  <c r="G8" i="11"/>
  <c r="G15" i="11"/>
  <c r="G7" i="11"/>
  <c r="G9" i="11"/>
  <c r="G14" i="11"/>
  <c r="G6" i="11"/>
  <c r="G13" i="11"/>
  <c r="G10" i="10"/>
  <c r="G8" i="10"/>
  <c r="G15" i="10"/>
  <c r="G7" i="10"/>
  <c r="G11" i="10"/>
  <c r="G9" i="10"/>
  <c r="G14" i="10"/>
  <c r="G6" i="10"/>
  <c r="G13" i="10"/>
  <c r="G8" i="9"/>
  <c r="G15" i="9"/>
  <c r="G7" i="9"/>
  <c r="G9" i="9"/>
  <c r="G14" i="9"/>
  <c r="G6" i="9"/>
  <c r="G5" i="9"/>
  <c r="G9" i="8"/>
  <c r="G8" i="8"/>
  <c r="G15" i="8"/>
  <c r="G7" i="8"/>
  <c r="G14" i="8"/>
  <c r="G6" i="8"/>
  <c r="G13" i="8"/>
  <c r="G5" i="8"/>
  <c r="G12" i="8"/>
  <c r="G10" i="7"/>
  <c r="G8" i="7"/>
  <c r="G14" i="7"/>
  <c r="G6" i="7"/>
  <c r="G7" i="7"/>
  <c r="G13" i="7"/>
  <c r="G5" i="7"/>
  <c r="G11" i="7"/>
  <c r="G9" i="7"/>
  <c r="G15" i="7"/>
  <c r="G12" i="7"/>
  <c r="G15" i="6"/>
  <c r="G7" i="6"/>
  <c r="G11" i="6"/>
  <c r="G9" i="6"/>
  <c r="G14" i="6"/>
  <c r="G6" i="6"/>
  <c r="G10" i="6"/>
  <c r="G8" i="6"/>
  <c r="G13" i="6"/>
  <c r="G8" i="5"/>
  <c r="G15" i="5"/>
  <c r="G7" i="5"/>
  <c r="G10" i="5"/>
  <c r="G9" i="5"/>
  <c r="G14" i="5"/>
  <c r="G13" i="5"/>
  <c r="G5" i="5"/>
  <c r="G12" i="5"/>
  <c r="G10" i="4"/>
  <c r="G8" i="4"/>
  <c r="G9" i="4"/>
  <c r="G15" i="4"/>
  <c r="G7" i="4"/>
  <c r="G14" i="4"/>
  <c r="G6" i="4"/>
  <c r="G13" i="4"/>
  <c r="G4" i="3"/>
  <c r="G10" i="3"/>
  <c r="G8" i="3"/>
  <c r="G15" i="3"/>
  <c r="G7" i="3"/>
  <c r="G14" i="3"/>
  <c r="G6" i="3"/>
  <c r="G11" i="3"/>
  <c r="G9" i="3"/>
  <c r="G13" i="3"/>
  <c r="G8" i="2"/>
  <c r="G15" i="2"/>
  <c r="G7" i="2"/>
  <c r="G9" i="2"/>
  <c r="G14" i="2"/>
  <c r="G13" i="2"/>
  <c r="G7" i="1"/>
  <c r="G8" i="1"/>
  <c r="G15" i="1"/>
  <c r="G14" i="1"/>
</calcChain>
</file>

<file path=xl/sharedStrings.xml><?xml version="1.0" encoding="utf-8"?>
<sst xmlns="http://schemas.openxmlformats.org/spreadsheetml/2006/main" count="419" uniqueCount="57">
  <si>
    <t>Cell_type</t>
  </si>
  <si>
    <t>Cell_count</t>
  </si>
  <si>
    <t>G1_percent</t>
  </si>
  <si>
    <t>G1_count</t>
  </si>
  <si>
    <t>G2.M.S_percent</t>
  </si>
  <si>
    <t>G2.M.S_count</t>
  </si>
  <si>
    <t>Amacrine</t>
  </si>
  <si>
    <t>Bipolar</t>
  </si>
  <si>
    <t>CD34</t>
  </si>
  <si>
    <t>Cones</t>
  </si>
  <si>
    <t>Degeneration</t>
  </si>
  <si>
    <t>Horizontal</t>
  </si>
  <si>
    <t>Immune</t>
  </si>
  <si>
    <t>MullerGlia</t>
  </si>
  <si>
    <t>Progenitor</t>
  </si>
  <si>
    <t>Rods</t>
  </si>
  <si>
    <t>RPE</t>
  </si>
  <si>
    <t>VascEndo</t>
  </si>
  <si>
    <t>Column1</t>
  </si>
  <si>
    <t>Cell_Type</t>
  </si>
  <si>
    <t>Normal Retina Count</t>
  </si>
  <si>
    <r>
      <rPr>
        <b/>
        <vertAlign val="superscript"/>
        <sz val="12"/>
        <color theme="1"/>
        <rFont val="Calibri (Body)"/>
      </rPr>
      <t>1</t>
    </r>
    <r>
      <rPr>
        <b/>
        <sz val="12"/>
        <color theme="1"/>
        <rFont val="Calibri"/>
        <family val="2"/>
        <scheme val="minor"/>
      </rPr>
      <t>Retinoblastoma Count</t>
    </r>
  </si>
  <si>
    <t>amacrine</t>
  </si>
  <si>
    <t>bipolar</t>
  </si>
  <si>
    <t>cones</t>
  </si>
  <si>
    <t>dying cell</t>
  </si>
  <si>
    <t>horizontal</t>
  </si>
  <si>
    <t>immune</t>
  </si>
  <si>
    <t>Müller glia</t>
  </si>
  <si>
    <t>progenitor</t>
  </si>
  <si>
    <t>ganglion</t>
  </si>
  <si>
    <t>rod</t>
  </si>
  <si>
    <t>VE</t>
  </si>
  <si>
    <t>Total</t>
  </si>
  <si>
    <t>1) cell cycle genes were regressed out before cell type transfer from normal retina to retinoblastoma to reduce the progenitor bias.</t>
  </si>
  <si>
    <t>Abbreviations: RPE, retinal pigment epithelium; VE, vascular endothelial cell</t>
  </si>
  <si>
    <t>Supplementary Data 6. Summary of scRNA-seq data.</t>
  </si>
  <si>
    <t>Supplementary Data 6. Cell type distribution for H9CR organoid tumor.</t>
  </si>
  <si>
    <t>Supplementary Data 6. Cell type distribution for iPSC1CR  organoid tumor.</t>
  </si>
  <si>
    <t>Supplementary Data 6. Cell type distribution for PDX116  organoid tumor.</t>
  </si>
  <si>
    <t>Supplementary Data 6. Cell type distribution for PDX121  organoid tumor.</t>
  </si>
  <si>
    <t>Supplementary Data 6. Cell type distribution for PDX122  organoid tumor.</t>
  </si>
  <si>
    <t>Supplementary Data 6. Cell type distribution for PDX124  organoid tumor.</t>
  </si>
  <si>
    <t>Supplementary Data 6. Cell type distribution for PDX128  organoid tumor.</t>
  </si>
  <si>
    <t>Supplementary Data 6. Cell type distribution for PDX129  organoid tumor.</t>
  </si>
  <si>
    <t>Supplementary Data 6. Cell type distribution for PDX130  organoid tumor.</t>
  </si>
  <si>
    <t>Supplementary Data 6. Cell type distribution for PDX133  organoid tumor.</t>
  </si>
  <si>
    <t>Supplementary Data 6. Cell type distribution for PDX134 organoid tumor.</t>
  </si>
  <si>
    <t>Supplementary Data 6. Cell type distribution for PDX135  organoid tumor.</t>
  </si>
  <si>
    <t>Supplementary Data 6. Cell type distribution for PDX138  organoid tumor.</t>
  </si>
  <si>
    <t>Supplementary Data 6. Cell type distribution for RB166  organoid tumor.</t>
  </si>
  <si>
    <t>Supplementary Data 6. Cell type distribution for RB167  organoid tumor.</t>
  </si>
  <si>
    <t>Supplementary Data 6. Cell type distribution for RB168  organoid tumor.</t>
  </si>
  <si>
    <t>Supplementary Data 6. Cell type distribution for RB169  organoid tumor.</t>
  </si>
  <si>
    <t>Supplementary Data 6. Cell type distribution for RB174  organoid tumor.</t>
  </si>
  <si>
    <t>Supplementary Data 6. Cell type distribution for RB175  organoid tumor.</t>
  </si>
  <si>
    <t>Supplementary Data 6. Cell type distribution for RB177  organoid tumor.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</si>
</sst>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7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G16" totalsRowCount="1">
  <autoFilter ref="A3:G15" xr:uid="{00000000-0009-0000-0100-000003000000}"/>
  <tableColumns count="7">
    <tableColumn id="1" xr3:uid="{00000000-0010-0000-0000-000001000000}" name="Cell_type"/>
    <tableColumn id="2" xr3:uid="{00000000-0010-0000-0000-000002000000}" name="Cell_count" totalsRowFunction="custom">
      <totalsRowFormula>SUM(B4:B15)</totalsRowFormula>
    </tableColumn>
    <tableColumn id="3" xr3:uid="{00000000-0010-0000-0000-000003000000}" name="G1_percent"/>
    <tableColumn id="4" xr3:uid="{00000000-0010-0000-0000-000004000000}" name="G1_count"/>
    <tableColumn id="5" xr3:uid="{00000000-0010-0000-0000-000005000000}" name="G2.M.S_percent" dataDxfId="75" totalsRowDxfId="74"/>
    <tableColumn id="6" xr3:uid="{00000000-0010-0000-0000-000006000000}" name="G2.M.S_count"/>
    <tableColumn id="7" xr3:uid="{6D2E487E-6FAC-5A4B-99CD-6D6806A0E046}" name="Column1" dataDxfId="73" totalsRowDxfId="72">
      <calculatedColumnFormula>Table3[[#This Row],[Cell_count]]/Table3[[#Totals],[Cell_count]]</calculatedColumnFormula>
    </tableColumn>
  </tableColumns>
  <tableStyleInfo name="TableStyleLight9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3:G16" totalsRowCount="1">
  <autoFilter ref="A3:G15" xr:uid="{00000000-0009-0000-0100-00000C000000}"/>
  <tableColumns count="7">
    <tableColumn id="1" xr3:uid="{00000000-0010-0000-0900-000001000000}" name="Cell_type"/>
    <tableColumn id="2" xr3:uid="{00000000-0010-0000-0900-000002000000}" name="Cell_count" totalsRowFunction="custom">
      <totalsRowFormula>SUM(B4:B15)</totalsRowFormula>
    </tableColumn>
    <tableColumn id="3" xr3:uid="{00000000-0010-0000-0900-000003000000}" name="G1_percent"/>
    <tableColumn id="4" xr3:uid="{00000000-0010-0000-0900-000004000000}" name="G1_count"/>
    <tableColumn id="5" xr3:uid="{00000000-0010-0000-0900-000005000000}" name="G2.M.S_percent" dataDxfId="39" totalsRowDxfId="38"/>
    <tableColumn id="6" xr3:uid="{00000000-0010-0000-0900-000006000000}" name="G2.M.S_count"/>
    <tableColumn id="7" xr3:uid="{BE8C50F0-C9F0-E845-ABE3-34D72524B1BA}" name="Column1" dataDxfId="37" totalsRowDxfId="36">
      <calculatedColumnFormula>Table12[[#This Row],[Cell_count]]/Table12[[#Totals],[Cell_count]]</calculatedColumnFormula>
    </tableColumn>
  </tableColumns>
  <tableStyleInfo name="TableStyleLight9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A3:G16" totalsRowCount="1">
  <autoFilter ref="A3:G15" xr:uid="{00000000-0009-0000-0100-00000D000000}"/>
  <tableColumns count="7">
    <tableColumn id="1" xr3:uid="{00000000-0010-0000-0A00-000001000000}" name="Cell_type"/>
    <tableColumn id="2" xr3:uid="{00000000-0010-0000-0A00-000002000000}" name="Cell_count" totalsRowFunction="custom">
      <totalsRowFormula>SUM(B4:B15)</totalsRowFormula>
    </tableColumn>
    <tableColumn id="3" xr3:uid="{00000000-0010-0000-0A00-000003000000}" name="G1_percent"/>
    <tableColumn id="4" xr3:uid="{00000000-0010-0000-0A00-000004000000}" name="G1_count"/>
    <tableColumn id="5" xr3:uid="{00000000-0010-0000-0A00-000005000000}" name="G2.M.S_percent" dataDxfId="35" totalsRowDxfId="34"/>
    <tableColumn id="6" xr3:uid="{00000000-0010-0000-0A00-000006000000}" name="G2.M.S_count"/>
    <tableColumn id="7" xr3:uid="{5155E3FB-D94F-EB43-8093-25A1CCAD1C7D}" name="Column1" dataDxfId="33" totalsRowDxfId="32">
      <calculatedColumnFormula>Table13[[#This Row],[Cell_count]]/Table13[[#Totals],[Cell_count]]</calculatedColumnFormula>
    </tableColumn>
  </tableColumns>
  <tableStyleInfo name="TableStyleLight9"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3:G16" totalsRowCount="1">
  <autoFilter ref="A3:G15" xr:uid="{00000000-0009-0000-0100-00000E000000}"/>
  <tableColumns count="7">
    <tableColumn id="1" xr3:uid="{00000000-0010-0000-0B00-000001000000}" name="Cell_type"/>
    <tableColumn id="2" xr3:uid="{00000000-0010-0000-0B00-000002000000}" name="Cell_count" totalsRowFunction="custom">
      <totalsRowFormula>SUM(B4:B15)</totalsRowFormula>
    </tableColumn>
    <tableColumn id="3" xr3:uid="{00000000-0010-0000-0B00-000003000000}" name="G1_percent"/>
    <tableColumn id="4" xr3:uid="{00000000-0010-0000-0B00-000004000000}" name="G1_count"/>
    <tableColumn id="5" xr3:uid="{00000000-0010-0000-0B00-000005000000}" name="G2.M.S_percent" dataDxfId="31" totalsRowDxfId="30"/>
    <tableColumn id="6" xr3:uid="{00000000-0010-0000-0B00-000006000000}" name="G2.M.S_count"/>
    <tableColumn id="7" xr3:uid="{7E1392D5-DD8C-2F47-A7A7-8BD2D252CBAD}" name="Column1" dataDxfId="29" totalsRowDxfId="28">
      <calculatedColumnFormula>Table14[[#This Row],[Cell_count]]/Table14[[#Totals],[Cell_count]]</calculatedColumnFormula>
    </tableColumn>
  </tableColumns>
  <tableStyleInfo name="TableStyleLight9" showFirstColumn="1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3:G16" totalsRowCount="1">
  <autoFilter ref="A3:G15" xr:uid="{00000000-0009-0000-0100-00000F000000}"/>
  <tableColumns count="7">
    <tableColumn id="1" xr3:uid="{00000000-0010-0000-0C00-000001000000}" name="Cell_type"/>
    <tableColumn id="2" xr3:uid="{00000000-0010-0000-0C00-000002000000}" name="Cell_count" totalsRowFunction="custom">
      <totalsRowFormula>SUM(B4:B15)</totalsRowFormula>
    </tableColumn>
    <tableColumn id="3" xr3:uid="{00000000-0010-0000-0C00-000003000000}" name="G1_percent"/>
    <tableColumn id="4" xr3:uid="{00000000-0010-0000-0C00-000004000000}" name="G1_count"/>
    <tableColumn id="5" xr3:uid="{00000000-0010-0000-0C00-000005000000}" name="G2.M.S_percent" dataDxfId="27" totalsRowDxfId="26"/>
    <tableColumn id="6" xr3:uid="{00000000-0010-0000-0C00-000006000000}" name="G2.M.S_count"/>
    <tableColumn id="7" xr3:uid="{CC8F10D4-DC1F-2F42-8239-DDB2ED4F9D5C}" name="Column1" dataDxfId="25" totalsRowDxfId="24">
      <calculatedColumnFormula>Table15[[#This Row],[Cell_count]]/Table15[[#Totals],[Cell_count]]</calculatedColumnFormula>
    </tableColumn>
  </tableColumns>
  <tableStyleInfo name="TableStyleLight9" showFirstColumn="1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A3:G16" totalsRowCount="1">
  <autoFilter ref="A3:G15" xr:uid="{00000000-0009-0000-0100-000010000000}"/>
  <tableColumns count="7">
    <tableColumn id="1" xr3:uid="{00000000-0010-0000-0D00-000001000000}" name="Cell_type"/>
    <tableColumn id="2" xr3:uid="{00000000-0010-0000-0D00-000002000000}" name="Cell_count" totalsRowFunction="custom">
      <totalsRowFormula>SUM(B4:B15)</totalsRowFormula>
    </tableColumn>
    <tableColumn id="3" xr3:uid="{00000000-0010-0000-0D00-000003000000}" name="G1_percent"/>
    <tableColumn id="4" xr3:uid="{00000000-0010-0000-0D00-000004000000}" name="G1_count"/>
    <tableColumn id="5" xr3:uid="{00000000-0010-0000-0D00-000005000000}" name="G2.M.S_percent" dataDxfId="23" totalsRowDxfId="22"/>
    <tableColumn id="6" xr3:uid="{00000000-0010-0000-0D00-000006000000}" name="G2.M.S_count"/>
    <tableColumn id="7" xr3:uid="{AF361387-86B1-A040-82D5-23A273BC7513}" name="Column1" dataDxfId="21" totalsRowDxfId="20">
      <calculatedColumnFormula>Table16[[#This Row],[Cell_count]]/Table16[[#Totals],[Cell_count]]</calculatedColumnFormula>
    </tableColumn>
  </tableColumns>
  <tableStyleInfo name="TableStyleLight9" showFirstColumn="1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A3:F15" totalsRowShown="0">
  <autoFilter ref="A3:F15" xr:uid="{00000000-0009-0000-0100-000011000000}"/>
  <tableColumns count="6">
    <tableColumn id="1" xr3:uid="{00000000-0010-0000-0E00-000001000000}" name="Cell_type"/>
    <tableColumn id="2" xr3:uid="{00000000-0010-0000-0E00-000002000000}" name="Cell_count"/>
    <tableColumn id="3" xr3:uid="{00000000-0010-0000-0E00-000003000000}" name="G1_percent"/>
    <tableColumn id="4" xr3:uid="{00000000-0010-0000-0E00-000004000000}" name="G1_count"/>
    <tableColumn id="5" xr3:uid="{00000000-0010-0000-0E00-000005000000}" name="G2.M.S_percent"/>
    <tableColumn id="6" xr3:uid="{00000000-0010-0000-0E00-000006000000}" name="G2.M.S_count"/>
  </tableColumns>
  <tableStyleInfo name="TableStyleLight9" showFirstColumn="1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18" displayName="Table18" ref="A3:G16" totalsRowCount="1">
  <autoFilter ref="A3:G15" xr:uid="{00000000-0009-0000-0100-000012000000}"/>
  <tableColumns count="7">
    <tableColumn id="1" xr3:uid="{00000000-0010-0000-0F00-000001000000}" name="Cell_type"/>
    <tableColumn id="2" xr3:uid="{00000000-0010-0000-0F00-000002000000}" name="Cell_count" totalsRowFunction="custom">
      <totalsRowFormula>SUM(B4:B15)</totalsRowFormula>
    </tableColumn>
    <tableColumn id="3" xr3:uid="{00000000-0010-0000-0F00-000003000000}" name="G1_percent"/>
    <tableColumn id="4" xr3:uid="{00000000-0010-0000-0F00-000004000000}" name="G1_count"/>
    <tableColumn id="5" xr3:uid="{00000000-0010-0000-0F00-000005000000}" name="G2.M.S_percent" dataDxfId="19" totalsRowDxfId="18"/>
    <tableColumn id="6" xr3:uid="{00000000-0010-0000-0F00-000006000000}" name="G2.M.S_count"/>
    <tableColumn id="7" xr3:uid="{20923B06-7A87-DA48-A7F8-9EF80E90382A}" name="Column1" dataDxfId="17" totalsRowDxfId="16">
      <calculatedColumnFormula>Table18[[#This Row],[Cell_count]]/Table18[[#Totals],[Cell_count]]</calculatedColumnFormula>
    </tableColumn>
  </tableColumns>
  <tableStyleInfo name="TableStyleLight9" showFirstColumn="1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19" displayName="Table19" ref="A3:G16" totalsRowCount="1">
  <autoFilter ref="A3:G15" xr:uid="{00000000-0009-0000-0100-000013000000}"/>
  <tableColumns count="7">
    <tableColumn id="1" xr3:uid="{00000000-0010-0000-1000-000001000000}" name="Cell_type"/>
    <tableColumn id="2" xr3:uid="{00000000-0010-0000-1000-000002000000}" name="Cell_count" totalsRowFunction="custom">
      <totalsRowFormula>SUM(B4:B15)</totalsRowFormula>
    </tableColumn>
    <tableColumn id="3" xr3:uid="{00000000-0010-0000-1000-000003000000}" name="G1_percent"/>
    <tableColumn id="4" xr3:uid="{00000000-0010-0000-1000-000004000000}" name="G1_count"/>
    <tableColumn id="5" xr3:uid="{00000000-0010-0000-1000-000005000000}" name="G2.M.S_percent" dataDxfId="15" totalsRowDxfId="14"/>
    <tableColumn id="6" xr3:uid="{00000000-0010-0000-1000-000006000000}" name="G2.M.S_count"/>
    <tableColumn id="7" xr3:uid="{5392DFFC-A835-BA4D-8A7F-26FC6DD6FF0C}" name="Column1" dataDxfId="13" totalsRowDxfId="12">
      <calculatedColumnFormula>Table19[[#This Row],[Cell_count]]/Table19[[#Totals],[Cell_count]]</calculatedColumnFormula>
    </tableColumn>
  </tableColumns>
  <tableStyleInfo name="TableStyleLight9" showFirstColumn="1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le20" displayName="Table20" ref="A3:G16" totalsRowCount="1">
  <autoFilter ref="A3:G15" xr:uid="{00000000-0009-0000-0100-000014000000}"/>
  <tableColumns count="7">
    <tableColumn id="1" xr3:uid="{00000000-0010-0000-1100-000001000000}" name="Cell_type"/>
    <tableColumn id="2" xr3:uid="{00000000-0010-0000-1100-000002000000}" name="Cell_count" totalsRowFunction="custom">
      <totalsRowFormula>SUM(B4:B15)</totalsRowFormula>
    </tableColumn>
    <tableColumn id="3" xr3:uid="{00000000-0010-0000-1100-000003000000}" name="G1_percent"/>
    <tableColumn id="4" xr3:uid="{00000000-0010-0000-1100-000004000000}" name="G1_count"/>
    <tableColumn id="5" xr3:uid="{00000000-0010-0000-1100-000005000000}" name="G2.M.S_percent" dataDxfId="11" totalsRowDxfId="10"/>
    <tableColumn id="6" xr3:uid="{00000000-0010-0000-1100-000006000000}" name="G2.M.S_count"/>
    <tableColumn id="7" xr3:uid="{0353578C-DEA2-E947-A0EA-238BC834F1DC}" name="Column1" dataDxfId="9" totalsRowDxfId="8">
      <calculatedColumnFormula>Table20[[#This Row],[Cell_count]]/Table20[[#Totals],[Cell_count]]</calculatedColumnFormula>
    </tableColumn>
  </tableColumns>
  <tableStyleInfo name="TableStyleLight9" showFirstColumn="1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Table21" displayName="Table21" ref="A3:G16" totalsRowCount="1">
  <autoFilter ref="A3:G15" xr:uid="{00000000-0009-0000-0100-000015000000}"/>
  <tableColumns count="7">
    <tableColumn id="1" xr3:uid="{00000000-0010-0000-1200-000001000000}" name="Cell_type"/>
    <tableColumn id="2" xr3:uid="{00000000-0010-0000-1200-000002000000}" name="Cell_count" totalsRowFunction="custom">
      <totalsRowFormula>SUM(B4:B15)</totalsRowFormula>
    </tableColumn>
    <tableColumn id="3" xr3:uid="{00000000-0010-0000-1200-000003000000}" name="G1_percent"/>
    <tableColumn id="4" xr3:uid="{00000000-0010-0000-1200-000004000000}" name="G1_count"/>
    <tableColumn id="5" xr3:uid="{00000000-0010-0000-1200-000005000000}" name="G2.M.S_percent" dataDxfId="7" totalsRowDxfId="6"/>
    <tableColumn id="6" xr3:uid="{00000000-0010-0000-1200-000006000000}" name="G2.M.S_count"/>
    <tableColumn id="7" xr3:uid="{32C43F1B-E78C-9342-A8E4-153BE2048D37}" name="Column1" dataDxfId="5" totalsRowDxfId="4">
      <calculatedColumnFormula>Table21[[#This Row],[Cell_count]]/Table21[[#Totals],[Cell_count]]</calculatedColumnFormula>
    </tableColumn>
  </tableColumns>
  <tableStyleInfo name="TableStyleLight9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3:G16" totalsRowCount="1">
  <autoFilter ref="A3:G15" xr:uid="{00000000-0009-0000-0100-000004000000}"/>
  <tableColumns count="7">
    <tableColumn id="1" xr3:uid="{00000000-0010-0000-0100-000001000000}" name="Cell_type"/>
    <tableColumn id="2" xr3:uid="{00000000-0010-0000-0100-000002000000}" name="Cell_count" totalsRowFunction="custom">
      <totalsRowFormula>SUM(B4:B15)</totalsRowFormula>
    </tableColumn>
    <tableColumn id="3" xr3:uid="{00000000-0010-0000-0100-000003000000}" name="G1_percent"/>
    <tableColumn id="4" xr3:uid="{00000000-0010-0000-0100-000004000000}" name="G1_count"/>
    <tableColumn id="5" xr3:uid="{00000000-0010-0000-0100-000005000000}" name="G2.M.S_percent" dataDxfId="71" totalsRowDxfId="70"/>
    <tableColumn id="6" xr3:uid="{00000000-0010-0000-0100-000006000000}" name="G2.M.S_count"/>
    <tableColumn id="7" xr3:uid="{BCA46830-3B47-5547-912C-F76865F9260B}" name="Column1" dataDxfId="69" totalsRowDxfId="68">
      <calculatedColumnFormula>Table4[[#This Row],[Cell_count]]/Table4[[#Totals],[Cell_count]]</calculatedColumnFormula>
    </tableColumn>
  </tableColumns>
  <tableStyleInfo name="TableStyleLight9"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Table22" displayName="Table22" ref="A3:G16" totalsRowCount="1">
  <autoFilter ref="A3:G15" xr:uid="{00000000-0009-0000-0100-000016000000}"/>
  <tableColumns count="7">
    <tableColumn id="1" xr3:uid="{00000000-0010-0000-1300-000001000000}" name="Cell_type"/>
    <tableColumn id="2" xr3:uid="{00000000-0010-0000-1300-000002000000}" name="Cell_count" totalsRowFunction="custom">
      <totalsRowFormula>SUM(B4:B15)</totalsRowFormula>
    </tableColumn>
    <tableColumn id="3" xr3:uid="{00000000-0010-0000-1300-000003000000}" name="G1_percent"/>
    <tableColumn id="4" xr3:uid="{00000000-0010-0000-1300-000004000000}" name="G1_count"/>
    <tableColumn id="5" xr3:uid="{00000000-0010-0000-1300-000005000000}" name="G2.M.S_percent" dataDxfId="3" totalsRowDxfId="2"/>
    <tableColumn id="6" xr3:uid="{00000000-0010-0000-1300-000006000000}" name="G2.M.S_count"/>
    <tableColumn id="7" xr3:uid="{C17B8BC6-DFB6-D744-8D74-6CBA9E924AFC}" name="Column1" dataDxfId="1" totalsRowDxfId="0">
      <calculatedColumnFormula>Table22[[#This Row],[Cell_count]]/Table22[[#Totals],[Cell_count]]</calculatedColumnFormula>
    </tableColumn>
  </tableColumns>
  <tableStyleInfo name="TableStyleLight9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3:G16" totalsRowCount="1">
  <autoFilter ref="A3:G15" xr:uid="{00000000-0009-0000-0100-000005000000}"/>
  <tableColumns count="7">
    <tableColumn id="1" xr3:uid="{00000000-0010-0000-0200-000001000000}" name="Cell_type"/>
    <tableColumn id="2" xr3:uid="{00000000-0010-0000-0200-000002000000}" name="Cell_count" totalsRowFunction="custom">
      <totalsRowFormula>SUM(B4:B15)</totalsRowFormula>
    </tableColumn>
    <tableColumn id="3" xr3:uid="{00000000-0010-0000-0200-000003000000}" name="G1_percent"/>
    <tableColumn id="4" xr3:uid="{00000000-0010-0000-0200-000004000000}" name="G1_count"/>
    <tableColumn id="5" xr3:uid="{00000000-0010-0000-0200-000005000000}" name="G2.M.S_percent" dataDxfId="67" totalsRowDxfId="66"/>
    <tableColumn id="6" xr3:uid="{00000000-0010-0000-0200-000006000000}" name="G2.M.S_count"/>
    <tableColumn id="7" xr3:uid="{2217E4FB-4C7A-034C-87C8-63756BC1225F}" name="Column1" dataDxfId="65" totalsRowDxfId="64">
      <calculatedColumnFormula>Table5[[#This Row],[Cell_count]]/Table5[[#Totals],[Cell_count]]</calculatedColumnFormula>
    </tableColumn>
  </tableColumns>
  <tableStyleInfo name="TableStyleLight9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3:G16" totalsRowCount="1">
  <autoFilter ref="A3:G15" xr:uid="{00000000-0009-0000-0100-000006000000}"/>
  <tableColumns count="7">
    <tableColumn id="1" xr3:uid="{00000000-0010-0000-0300-000001000000}" name="Cell_type"/>
    <tableColumn id="2" xr3:uid="{00000000-0010-0000-0300-000002000000}" name="Cell_count" totalsRowFunction="custom">
      <totalsRowFormula>SUM(B4:B15)</totalsRowFormula>
    </tableColumn>
    <tableColumn id="3" xr3:uid="{00000000-0010-0000-0300-000003000000}" name="G1_percent"/>
    <tableColumn id="4" xr3:uid="{00000000-0010-0000-0300-000004000000}" name="G1_count"/>
    <tableColumn id="5" xr3:uid="{00000000-0010-0000-0300-000005000000}" name="G2.M.S_percent" dataDxfId="63" totalsRowDxfId="62"/>
    <tableColumn id="6" xr3:uid="{00000000-0010-0000-0300-000006000000}" name="G2.M.S_count"/>
    <tableColumn id="7" xr3:uid="{938A111E-A712-8349-908B-023F07D7CC01}" name="Column1" dataDxfId="61" totalsRowDxfId="60">
      <calculatedColumnFormula>Table6[[#This Row],[Cell_count]]/Table6[[#Totals],[Cell_count]]</calculatedColumnFormula>
    </tableColumn>
  </tableColumns>
  <tableStyleInfo name="TableStyleLight9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3:G16" totalsRowCount="1">
  <autoFilter ref="A3:G15" xr:uid="{00000000-0009-0000-0100-000007000000}"/>
  <tableColumns count="7">
    <tableColumn id="1" xr3:uid="{00000000-0010-0000-0400-000001000000}" name="Cell_type"/>
    <tableColumn id="2" xr3:uid="{00000000-0010-0000-0400-000002000000}" name="Cell_count" totalsRowFunction="custom">
      <totalsRowFormula>SUM(B4:B15)</totalsRowFormula>
    </tableColumn>
    <tableColumn id="3" xr3:uid="{00000000-0010-0000-0400-000003000000}" name="G1_percent"/>
    <tableColumn id="4" xr3:uid="{00000000-0010-0000-0400-000004000000}" name="G1_count"/>
    <tableColumn id="5" xr3:uid="{00000000-0010-0000-0400-000005000000}" name="G2.M.S_percent" dataDxfId="59" totalsRowDxfId="58"/>
    <tableColumn id="6" xr3:uid="{00000000-0010-0000-0400-000006000000}" name="G2.M.S_count"/>
    <tableColumn id="7" xr3:uid="{AE2931E4-4E19-4944-8A81-FCC298F320D8}" name="Column1" dataDxfId="57" totalsRowDxfId="56">
      <calculatedColumnFormula>Table7[[#This Row],[Cell_count]]/Table7[[#Totals],[Cell_count]]</calculatedColumnFormula>
    </tableColumn>
  </tableColumns>
  <tableStyleInfo name="TableStyleLight9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3:G16" totalsRowCount="1">
  <autoFilter ref="A3:G15" xr:uid="{00000000-0009-0000-0100-000008000000}"/>
  <tableColumns count="7">
    <tableColumn id="1" xr3:uid="{00000000-0010-0000-0500-000001000000}" name="Cell_type"/>
    <tableColumn id="2" xr3:uid="{00000000-0010-0000-0500-000002000000}" name="Cell_count" totalsRowFunction="custom">
      <totalsRowFormula>SUM(B4:B15)</totalsRowFormula>
    </tableColumn>
    <tableColumn id="3" xr3:uid="{00000000-0010-0000-0500-000003000000}" name="G1_percent"/>
    <tableColumn id="4" xr3:uid="{00000000-0010-0000-0500-000004000000}" name="G1_count"/>
    <tableColumn id="5" xr3:uid="{00000000-0010-0000-0500-000005000000}" name="G2.M.S_percent" dataDxfId="55" totalsRowDxfId="54"/>
    <tableColumn id="6" xr3:uid="{00000000-0010-0000-0500-000006000000}" name="G2.M.S_count"/>
    <tableColumn id="7" xr3:uid="{673B0C2E-87E5-1C45-8FC2-F6DE0AF7A9AB}" name="Column1" dataDxfId="53" totalsRowDxfId="52">
      <calculatedColumnFormula>Table8[[#This Row],[Cell_count]]/Table8[[#Totals],[Cell_count]]</calculatedColumnFormula>
    </tableColumn>
  </tableColumns>
  <tableStyleInfo name="TableStyleLight9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3:G16" totalsRowCount="1">
  <autoFilter ref="A3:G15" xr:uid="{00000000-0009-0000-0100-000009000000}"/>
  <tableColumns count="7">
    <tableColumn id="1" xr3:uid="{00000000-0010-0000-0600-000001000000}" name="Cell_type"/>
    <tableColumn id="2" xr3:uid="{00000000-0010-0000-0600-000002000000}" name="Cell_count" totalsRowFunction="custom">
      <totalsRowFormula>SUM(B4:B15)</totalsRowFormula>
    </tableColumn>
    <tableColumn id="3" xr3:uid="{00000000-0010-0000-0600-000003000000}" name="G1_percent"/>
    <tableColumn id="4" xr3:uid="{00000000-0010-0000-0600-000004000000}" name="G1_count"/>
    <tableColumn id="5" xr3:uid="{00000000-0010-0000-0600-000005000000}" name="G2.M.S_percent" dataDxfId="51" totalsRowDxfId="50"/>
    <tableColumn id="6" xr3:uid="{00000000-0010-0000-0600-000006000000}" name="G2.M.S_count"/>
    <tableColumn id="7" xr3:uid="{A6B7D220-067A-D441-AE71-0ED4724C0EF3}" name="Column1" dataDxfId="49" totalsRowDxfId="48">
      <calculatedColumnFormula>Table9[[#This Row],[Cell_count]]/Table9[[#Totals],[Cell_count]]</calculatedColumnFormula>
    </tableColumn>
  </tableColumns>
  <tableStyleInfo name="TableStyleLight9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3:G16" totalsRowCount="1">
  <autoFilter ref="A3:G15" xr:uid="{00000000-0009-0000-0100-00000A000000}"/>
  <tableColumns count="7">
    <tableColumn id="1" xr3:uid="{00000000-0010-0000-0700-000001000000}" name="Cell_type"/>
    <tableColumn id="2" xr3:uid="{00000000-0010-0000-0700-000002000000}" name="Cell_count" totalsRowFunction="custom">
      <totalsRowFormula>SUM(B4:B15)</totalsRowFormula>
    </tableColumn>
    <tableColumn id="3" xr3:uid="{00000000-0010-0000-0700-000003000000}" name="G1_percent"/>
    <tableColumn id="4" xr3:uid="{00000000-0010-0000-0700-000004000000}" name="G1_count"/>
    <tableColumn id="5" xr3:uid="{00000000-0010-0000-0700-000005000000}" name="G2.M.S_percent" dataDxfId="47" totalsRowDxfId="46"/>
    <tableColumn id="6" xr3:uid="{00000000-0010-0000-0700-000006000000}" name="G2.M.S_count"/>
    <tableColumn id="7" xr3:uid="{9E94C1AF-A9CE-8542-9777-E21ABE01C3D7}" name="Column1" dataDxfId="45" totalsRowDxfId="44">
      <calculatedColumnFormula>Table10[[#This Row],[Cell_count]]/Table10[[#Totals],[Cell_count]]</calculatedColumnFormula>
    </tableColumn>
  </tableColumns>
  <tableStyleInfo name="TableStyleLight9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3:G16" totalsRowCount="1">
  <autoFilter ref="A3:G15" xr:uid="{00000000-0009-0000-0100-00000B000000}"/>
  <tableColumns count="7">
    <tableColumn id="1" xr3:uid="{00000000-0010-0000-0800-000001000000}" name="Cell_type"/>
    <tableColumn id="2" xr3:uid="{00000000-0010-0000-0800-000002000000}" name="Cell_count" totalsRowFunction="custom">
      <totalsRowFormula>SUM(B4:B15)</totalsRowFormula>
    </tableColumn>
    <tableColumn id="3" xr3:uid="{00000000-0010-0000-0800-000003000000}" name="G1_percent"/>
    <tableColumn id="4" xr3:uid="{00000000-0010-0000-0800-000004000000}" name="G1_count"/>
    <tableColumn id="5" xr3:uid="{00000000-0010-0000-0800-000005000000}" name="G2.M.S_percent" dataDxfId="43" totalsRowDxfId="42"/>
    <tableColumn id="6" xr3:uid="{00000000-0010-0000-0800-000006000000}" name="G2.M.S_count"/>
    <tableColumn id="7" xr3:uid="{C12CD5B9-449E-054E-9524-482EFA45AAB3}" name="Column1" dataDxfId="41" totalsRowDxfId="40">
      <calculatedColumnFormula>Table11[[#This Row],[Cell_count]]/Table11[[#Totals],[Cell_count]]</calculatedColumnFormula>
    </tableColumn>
  </tableColumns>
  <tableStyleInfo name="TableStyleLight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610B-D497-DF48-BE84-CC7EAA9FB7B9}">
  <dimension ref="A1:D20"/>
  <sheetViews>
    <sheetView tabSelected="1" workbookViewId="0">
      <selection activeCell="D5" sqref="D5"/>
    </sheetView>
  </sheetViews>
  <sheetFormatPr baseColWidth="10" defaultRowHeight="15" x14ac:dyDescent="0.2"/>
  <cols>
    <col min="2" max="2" width="23.6640625" customWidth="1"/>
    <col min="3" max="3" width="22.6640625" customWidth="1"/>
  </cols>
  <sheetData>
    <row r="1" spans="1:4" s="8" customFormat="1" x14ac:dyDescent="0.2">
      <c r="A1" s="8" t="s">
        <v>36</v>
      </c>
    </row>
    <row r="2" spans="1:4" ht="16" thickBot="1" x14ac:dyDescent="0.25"/>
    <row r="3" spans="1:4" ht="19" x14ac:dyDescent="0.2">
      <c r="A3" s="2" t="s">
        <v>19</v>
      </c>
      <c r="B3" s="3" t="s">
        <v>20</v>
      </c>
      <c r="C3" s="3" t="s">
        <v>21</v>
      </c>
      <c r="D3" s="4"/>
    </row>
    <row r="4" spans="1:4" x14ac:dyDescent="0.2">
      <c r="A4" t="s">
        <v>22</v>
      </c>
      <c r="B4" s="5">
        <v>1134</v>
      </c>
      <c r="C4" s="5">
        <v>4235</v>
      </c>
    </row>
    <row r="5" spans="1:4" x14ac:dyDescent="0.2">
      <c r="A5" t="s">
        <v>23</v>
      </c>
      <c r="B5" s="5">
        <v>4329</v>
      </c>
      <c r="C5" s="5">
        <v>12436</v>
      </c>
    </row>
    <row r="6" spans="1:4" x14ac:dyDescent="0.2">
      <c r="A6" t="s">
        <v>8</v>
      </c>
      <c r="B6" s="5">
        <v>49</v>
      </c>
      <c r="C6" s="5">
        <v>562</v>
      </c>
    </row>
    <row r="7" spans="1:4" x14ac:dyDescent="0.2">
      <c r="A7" t="s">
        <v>24</v>
      </c>
      <c r="B7" s="5">
        <v>538</v>
      </c>
      <c r="C7" s="5">
        <v>3688</v>
      </c>
    </row>
    <row r="8" spans="1:4" x14ac:dyDescent="0.2">
      <c r="A8" t="s">
        <v>25</v>
      </c>
      <c r="B8" s="5">
        <v>63</v>
      </c>
      <c r="C8" s="5">
        <v>640</v>
      </c>
    </row>
    <row r="9" spans="1:4" x14ac:dyDescent="0.2">
      <c r="A9" t="s">
        <v>26</v>
      </c>
      <c r="B9" s="5">
        <v>179</v>
      </c>
      <c r="C9" s="5">
        <v>406</v>
      </c>
    </row>
    <row r="10" spans="1:4" x14ac:dyDescent="0.2">
      <c r="A10" t="s">
        <v>27</v>
      </c>
      <c r="B10" s="5">
        <v>269</v>
      </c>
      <c r="C10" s="5">
        <v>1049</v>
      </c>
    </row>
    <row r="11" spans="1:4" x14ac:dyDescent="0.2">
      <c r="A11" t="s">
        <v>28</v>
      </c>
      <c r="B11" s="5">
        <v>1173</v>
      </c>
      <c r="C11" s="5">
        <v>2347</v>
      </c>
    </row>
    <row r="12" spans="1:4" x14ac:dyDescent="0.2">
      <c r="A12" t="s">
        <v>29</v>
      </c>
      <c r="B12" s="5">
        <v>7727</v>
      </c>
      <c r="C12" s="5">
        <v>81283</v>
      </c>
    </row>
    <row r="13" spans="1:4" x14ac:dyDescent="0.2">
      <c r="A13" t="s">
        <v>30</v>
      </c>
      <c r="B13" s="5">
        <v>5</v>
      </c>
      <c r="C13" s="5">
        <v>1</v>
      </c>
    </row>
    <row r="14" spans="1:4" x14ac:dyDescent="0.2">
      <c r="A14" t="s">
        <v>31</v>
      </c>
      <c r="B14" s="5">
        <v>19789</v>
      </c>
      <c r="C14" s="5">
        <v>48591</v>
      </c>
    </row>
    <row r="15" spans="1:4" x14ac:dyDescent="0.2">
      <c r="A15" t="s">
        <v>16</v>
      </c>
      <c r="B15" s="5">
        <v>129</v>
      </c>
      <c r="C15" s="5">
        <v>788</v>
      </c>
    </row>
    <row r="16" spans="1:4" ht="16" thickBot="1" x14ac:dyDescent="0.25">
      <c r="A16" s="6" t="s">
        <v>32</v>
      </c>
      <c r="B16" s="7">
        <v>103</v>
      </c>
      <c r="C16" s="7">
        <v>218</v>
      </c>
    </row>
    <row r="17" spans="1:3" x14ac:dyDescent="0.2">
      <c r="A17" t="s">
        <v>33</v>
      </c>
      <c r="B17" s="5">
        <f>SUM(B4:B16)</f>
        <v>35487</v>
      </c>
      <c r="C17" s="5">
        <v>156244</v>
      </c>
    </row>
    <row r="18" spans="1:3" x14ac:dyDescent="0.2">
      <c r="B18" s="5"/>
      <c r="C18" s="5"/>
    </row>
    <row r="19" spans="1:3" x14ac:dyDescent="0.2">
      <c r="A19" t="s">
        <v>34</v>
      </c>
      <c r="B19" s="5"/>
      <c r="C19" s="5"/>
    </row>
    <row r="20" spans="1:3" x14ac:dyDescent="0.2">
      <c r="A20" t="s">
        <v>35</v>
      </c>
      <c r="B20" s="5"/>
      <c r="C20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45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197</v>
      </c>
      <c r="C4">
        <v>0.73</v>
      </c>
      <c r="D4">
        <v>143</v>
      </c>
      <c r="E4" s="1">
        <v>0.27</v>
      </c>
      <c r="F4">
        <v>54</v>
      </c>
      <c r="G4" s="1">
        <f>Table11[[#This Row],[Cell_count]]/Table11[[#Totals],[Cell_count]]</f>
        <v>1.8129946622492177E-2</v>
      </c>
    </row>
    <row r="5" spans="1:7" x14ac:dyDescent="0.2">
      <c r="A5" t="s">
        <v>7</v>
      </c>
      <c r="B5">
        <v>708</v>
      </c>
      <c r="C5">
        <v>0.77</v>
      </c>
      <c r="D5">
        <v>544</v>
      </c>
      <c r="E5" s="1">
        <v>0.23</v>
      </c>
      <c r="F5">
        <v>164</v>
      </c>
      <c r="G5" s="1">
        <f>Table11[[#This Row],[Cell_count]]/Table11[[#Totals],[Cell_count]]</f>
        <v>6.5157371617890675E-2</v>
      </c>
    </row>
    <row r="6" spans="1:7" x14ac:dyDescent="0.2">
      <c r="A6" t="s">
        <v>8</v>
      </c>
      <c r="B6">
        <v>18</v>
      </c>
      <c r="C6">
        <v>0.89</v>
      </c>
      <c r="D6">
        <v>16</v>
      </c>
      <c r="E6" s="1">
        <v>0.11</v>
      </c>
      <c r="F6">
        <v>2</v>
      </c>
      <c r="G6" s="1">
        <f>Table11[[#This Row],[Cell_count]]/Table11[[#Totals],[Cell_count]]</f>
        <v>1.6565433462175593E-3</v>
      </c>
    </row>
    <row r="7" spans="1:7" x14ac:dyDescent="0.2">
      <c r="A7" t="s">
        <v>9</v>
      </c>
      <c r="B7">
        <v>150</v>
      </c>
      <c r="C7">
        <v>0.65</v>
      </c>
      <c r="D7">
        <v>98</v>
      </c>
      <c r="E7" s="1">
        <v>0.35</v>
      </c>
      <c r="F7">
        <v>52</v>
      </c>
      <c r="G7" s="1">
        <f>Table11[[#This Row],[Cell_count]]/Table11[[#Totals],[Cell_count]]</f>
        <v>1.3804527885146328E-2</v>
      </c>
    </row>
    <row r="8" spans="1:7" x14ac:dyDescent="0.2">
      <c r="A8" t="s">
        <v>10</v>
      </c>
      <c r="B8">
        <v>16</v>
      </c>
      <c r="C8">
        <v>1</v>
      </c>
      <c r="D8">
        <v>16</v>
      </c>
      <c r="E8" s="1">
        <v>0</v>
      </c>
      <c r="F8">
        <v>0</v>
      </c>
      <c r="G8" s="1">
        <f>Table11[[#This Row],[Cell_count]]/Table11[[#Totals],[Cell_count]]</f>
        <v>1.4724829744156083E-3</v>
      </c>
    </row>
    <row r="9" spans="1:7" x14ac:dyDescent="0.2">
      <c r="A9" t="s">
        <v>11</v>
      </c>
      <c r="B9">
        <v>38</v>
      </c>
      <c r="C9">
        <v>0.79</v>
      </c>
      <c r="D9">
        <v>30</v>
      </c>
      <c r="E9" s="1">
        <v>0.21</v>
      </c>
      <c r="F9">
        <v>8</v>
      </c>
      <c r="G9" s="1">
        <f>Table11[[#This Row],[Cell_count]]/Table11[[#Totals],[Cell_count]]</f>
        <v>3.4971470642370696E-3</v>
      </c>
    </row>
    <row r="10" spans="1:7" x14ac:dyDescent="0.2">
      <c r="A10" t="s">
        <v>12</v>
      </c>
      <c r="B10">
        <v>66</v>
      </c>
      <c r="C10">
        <v>0.89</v>
      </c>
      <c r="D10">
        <v>59</v>
      </c>
      <c r="E10" s="1">
        <v>0.11</v>
      </c>
      <c r="F10">
        <v>7</v>
      </c>
      <c r="G10" s="1">
        <f>Table11[[#This Row],[Cell_count]]/Table11[[#Totals],[Cell_count]]</f>
        <v>6.0739922694643842E-3</v>
      </c>
    </row>
    <row r="11" spans="1:7" x14ac:dyDescent="0.2">
      <c r="A11" t="s">
        <v>13</v>
      </c>
      <c r="B11">
        <v>203</v>
      </c>
      <c r="C11">
        <v>0.91</v>
      </c>
      <c r="D11">
        <v>184</v>
      </c>
      <c r="E11" s="1">
        <v>0.09</v>
      </c>
      <c r="F11">
        <v>19</v>
      </c>
      <c r="G11" s="1">
        <f>Table11[[#This Row],[Cell_count]]/Table11[[#Totals],[Cell_count]]</f>
        <v>1.8682127737898031E-2</v>
      </c>
    </row>
    <row r="12" spans="1:7" x14ac:dyDescent="0.2">
      <c r="A12" t="s">
        <v>14</v>
      </c>
      <c r="B12">
        <v>5101</v>
      </c>
      <c r="C12">
        <v>0.39</v>
      </c>
      <c r="D12">
        <v>1976</v>
      </c>
      <c r="E12" s="1">
        <v>0.61</v>
      </c>
      <c r="F12">
        <v>3125</v>
      </c>
      <c r="G12" s="1">
        <f>Table11[[#This Row],[Cell_count]]/Table11[[#Totals],[Cell_count]]</f>
        <v>0.46944597828087614</v>
      </c>
    </row>
    <row r="13" spans="1:7" x14ac:dyDescent="0.2">
      <c r="A13" t="s">
        <v>15</v>
      </c>
      <c r="B13">
        <v>4323</v>
      </c>
      <c r="C13">
        <v>0.78</v>
      </c>
      <c r="D13">
        <v>3377</v>
      </c>
      <c r="E13" s="1">
        <v>0.22</v>
      </c>
      <c r="F13">
        <v>946</v>
      </c>
      <c r="G13" s="1">
        <f>Table11[[#This Row],[Cell_count]]/Table11[[#Totals],[Cell_count]]</f>
        <v>0.3978464936499172</v>
      </c>
    </row>
    <row r="14" spans="1:7" x14ac:dyDescent="0.2">
      <c r="A14" t="s">
        <v>16</v>
      </c>
      <c r="B14">
        <v>45</v>
      </c>
      <c r="C14">
        <v>0.78</v>
      </c>
      <c r="D14">
        <v>35</v>
      </c>
      <c r="E14" s="1">
        <v>0.22</v>
      </c>
      <c r="F14">
        <v>10</v>
      </c>
      <c r="G14" s="1">
        <f>Table11[[#This Row],[Cell_count]]/Table11[[#Totals],[Cell_count]]</f>
        <v>4.1413583655438985E-3</v>
      </c>
    </row>
    <row r="15" spans="1:7" x14ac:dyDescent="0.2">
      <c r="A15" t="s">
        <v>17</v>
      </c>
      <c r="B15">
        <v>1</v>
      </c>
      <c r="C15">
        <v>0</v>
      </c>
      <c r="D15">
        <v>0</v>
      </c>
      <c r="E15" s="1">
        <v>1</v>
      </c>
      <c r="F15">
        <v>1</v>
      </c>
      <c r="G15" s="1">
        <f>Table11[[#This Row],[Cell_count]]/Table11[[#Totals],[Cell_count]]</f>
        <v>9.203018590097552E-5</v>
      </c>
    </row>
    <row r="16" spans="1:7" x14ac:dyDescent="0.2">
      <c r="B16">
        <f>SUM(B4:B15)</f>
        <v>10866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46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94</v>
      </c>
      <c r="C4">
        <v>0.63</v>
      </c>
      <c r="D4">
        <v>59</v>
      </c>
      <c r="E4" s="1">
        <v>0.37</v>
      </c>
      <c r="F4">
        <v>35</v>
      </c>
      <c r="G4" s="1">
        <f>Table12[[#This Row],[Cell_count]]/Table12[[#Totals],[Cell_count]]</f>
        <v>1.8924904368834306E-2</v>
      </c>
    </row>
    <row r="5" spans="1:7" x14ac:dyDescent="0.2">
      <c r="A5" t="s">
        <v>7</v>
      </c>
      <c r="B5">
        <v>505</v>
      </c>
      <c r="C5">
        <v>0.73</v>
      </c>
      <c r="D5">
        <v>370</v>
      </c>
      <c r="E5" s="1">
        <v>0.27</v>
      </c>
      <c r="F5">
        <v>135</v>
      </c>
      <c r="G5" s="1">
        <f>Table12[[#This Row],[Cell_count]]/Table12[[#Totals],[Cell_count]]</f>
        <v>0.10167102879001409</v>
      </c>
    </row>
    <row r="6" spans="1:7" x14ac:dyDescent="0.2">
      <c r="A6" t="s">
        <v>8</v>
      </c>
      <c r="B6">
        <v>11</v>
      </c>
      <c r="C6">
        <v>0.36</v>
      </c>
      <c r="D6">
        <v>4</v>
      </c>
      <c r="E6" s="1">
        <v>0.64</v>
      </c>
      <c r="F6">
        <v>7</v>
      </c>
      <c r="G6" s="1">
        <f>Table12[[#This Row],[Cell_count]]/Table12[[#Totals],[Cell_count]]</f>
        <v>2.2146164686933762E-3</v>
      </c>
    </row>
    <row r="7" spans="1:7" x14ac:dyDescent="0.2">
      <c r="A7" t="s">
        <v>9</v>
      </c>
      <c r="B7">
        <v>176</v>
      </c>
      <c r="C7">
        <v>0.8</v>
      </c>
      <c r="D7">
        <v>141</v>
      </c>
      <c r="E7" s="1">
        <v>0.2</v>
      </c>
      <c r="F7">
        <v>35</v>
      </c>
      <c r="G7" s="1">
        <f>Table12[[#This Row],[Cell_count]]/Table12[[#Totals],[Cell_count]]</f>
        <v>3.5433863499094019E-2</v>
      </c>
    </row>
    <row r="8" spans="1:7" x14ac:dyDescent="0.2">
      <c r="A8" t="s">
        <v>10</v>
      </c>
      <c r="B8">
        <v>6</v>
      </c>
      <c r="C8">
        <v>1</v>
      </c>
      <c r="D8">
        <v>6</v>
      </c>
      <c r="E8" s="1">
        <v>0</v>
      </c>
      <c r="F8">
        <v>0</v>
      </c>
      <c r="G8" s="1">
        <f>Table12[[#This Row],[Cell_count]]/Table12[[#Totals],[Cell_count]]</f>
        <v>1.2079726192872962E-3</v>
      </c>
    </row>
    <row r="9" spans="1:7" x14ac:dyDescent="0.2">
      <c r="A9" t="s">
        <v>11</v>
      </c>
      <c r="B9">
        <v>11</v>
      </c>
      <c r="C9">
        <v>0.82</v>
      </c>
      <c r="D9">
        <v>9</v>
      </c>
      <c r="E9" s="1">
        <v>0.18</v>
      </c>
      <c r="F9">
        <v>2</v>
      </c>
      <c r="G9" s="1">
        <f>Table12[[#This Row],[Cell_count]]/Table12[[#Totals],[Cell_count]]</f>
        <v>2.2146164686933762E-3</v>
      </c>
    </row>
    <row r="10" spans="1:7" x14ac:dyDescent="0.2">
      <c r="A10" t="s">
        <v>12</v>
      </c>
      <c r="B10">
        <v>27</v>
      </c>
      <c r="C10">
        <v>0.67</v>
      </c>
      <c r="D10">
        <v>18</v>
      </c>
      <c r="E10" s="1">
        <v>0.33</v>
      </c>
      <c r="F10">
        <v>9</v>
      </c>
      <c r="G10" s="1">
        <f>Table12[[#This Row],[Cell_count]]/Table12[[#Totals],[Cell_count]]</f>
        <v>5.4358767867928324E-3</v>
      </c>
    </row>
    <row r="11" spans="1:7" x14ac:dyDescent="0.2">
      <c r="A11" t="s">
        <v>13</v>
      </c>
      <c r="B11">
        <v>111</v>
      </c>
      <c r="C11">
        <v>0.86</v>
      </c>
      <c r="D11">
        <v>95</v>
      </c>
      <c r="E11" s="1">
        <v>0.14000000000000001</v>
      </c>
      <c r="F11">
        <v>16</v>
      </c>
      <c r="G11" s="1">
        <f>Table12[[#This Row],[Cell_count]]/Table12[[#Totals],[Cell_count]]</f>
        <v>2.2347493456814978E-2</v>
      </c>
    </row>
    <row r="12" spans="1:7" x14ac:dyDescent="0.2">
      <c r="A12" t="s">
        <v>14</v>
      </c>
      <c r="B12">
        <v>1925</v>
      </c>
      <c r="C12">
        <v>0.42</v>
      </c>
      <c r="D12">
        <v>809</v>
      </c>
      <c r="E12" s="1">
        <v>0.57999999999999996</v>
      </c>
      <c r="F12">
        <v>1116</v>
      </c>
      <c r="G12" s="1">
        <f>Table12[[#This Row],[Cell_count]]/Table12[[#Totals],[Cell_count]]</f>
        <v>0.38755788202134084</v>
      </c>
    </row>
    <row r="13" spans="1:7" x14ac:dyDescent="0.2">
      <c r="A13" t="s">
        <v>15</v>
      </c>
      <c r="B13">
        <v>2075</v>
      </c>
      <c r="C13">
        <v>0.68</v>
      </c>
      <c r="D13">
        <v>1401</v>
      </c>
      <c r="E13" s="1">
        <v>0.32</v>
      </c>
      <c r="F13">
        <v>674</v>
      </c>
      <c r="G13" s="1">
        <f>Table12[[#This Row],[Cell_count]]/Table12[[#Totals],[Cell_count]]</f>
        <v>0.41775719750352325</v>
      </c>
    </row>
    <row r="14" spans="1:7" x14ac:dyDescent="0.2">
      <c r="A14" t="s">
        <v>16</v>
      </c>
      <c r="B14">
        <v>17</v>
      </c>
      <c r="C14">
        <v>0.53</v>
      </c>
      <c r="D14">
        <v>9</v>
      </c>
      <c r="E14" s="1">
        <v>0.47</v>
      </c>
      <c r="F14">
        <v>8</v>
      </c>
      <c r="G14" s="1">
        <f>Table12[[#This Row],[Cell_count]]/Table12[[#Totals],[Cell_count]]</f>
        <v>3.4225890879806724E-3</v>
      </c>
    </row>
    <row r="15" spans="1:7" x14ac:dyDescent="0.2">
      <c r="A15" t="s">
        <v>17</v>
      </c>
      <c r="B15">
        <v>9</v>
      </c>
      <c r="C15">
        <v>0.11</v>
      </c>
      <c r="D15">
        <v>1</v>
      </c>
      <c r="E15" s="1">
        <v>0.89</v>
      </c>
      <c r="F15">
        <v>8</v>
      </c>
      <c r="G15" s="1">
        <f>Table12[[#This Row],[Cell_count]]/Table12[[#Totals],[Cell_count]]</f>
        <v>1.8119589289309443E-3</v>
      </c>
    </row>
    <row r="16" spans="1:7" x14ac:dyDescent="0.2">
      <c r="B16">
        <f>SUM(B4:B15)</f>
        <v>4967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47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356</v>
      </c>
      <c r="C4">
        <v>0.63</v>
      </c>
      <c r="D4">
        <v>226</v>
      </c>
      <c r="E4" s="1">
        <v>0.37</v>
      </c>
      <c r="F4">
        <v>130</v>
      </c>
      <c r="G4" s="1">
        <f>Table13[[#This Row],[Cell_count]]/Table13[[#Totals],[Cell_count]]</f>
        <v>2.9686457638425617E-2</v>
      </c>
    </row>
    <row r="5" spans="1:7" x14ac:dyDescent="0.2">
      <c r="A5" t="s">
        <v>7</v>
      </c>
      <c r="B5">
        <v>1056</v>
      </c>
      <c r="C5">
        <v>0.67</v>
      </c>
      <c r="D5">
        <v>706</v>
      </c>
      <c r="E5" s="1">
        <v>0.33</v>
      </c>
      <c r="F5">
        <v>350</v>
      </c>
      <c r="G5" s="1">
        <f>Table13[[#This Row],[Cell_count]]/Table13[[#Totals],[Cell_count]]</f>
        <v>8.805870580386925E-2</v>
      </c>
    </row>
    <row r="6" spans="1:7" x14ac:dyDescent="0.2">
      <c r="A6" t="s">
        <v>8</v>
      </c>
      <c r="B6">
        <v>53</v>
      </c>
      <c r="C6">
        <v>0.45</v>
      </c>
      <c r="D6">
        <v>24</v>
      </c>
      <c r="E6" s="1">
        <v>0.55000000000000004</v>
      </c>
      <c r="F6">
        <v>29</v>
      </c>
      <c r="G6" s="1">
        <f>Table13[[#This Row],[Cell_count]]/Table13[[#Totals],[Cell_count]]</f>
        <v>4.4196130753835893E-3</v>
      </c>
    </row>
    <row r="7" spans="1:7" x14ac:dyDescent="0.2">
      <c r="A7" t="s">
        <v>9</v>
      </c>
      <c r="B7">
        <v>146</v>
      </c>
      <c r="C7">
        <v>0.74</v>
      </c>
      <c r="D7">
        <v>108</v>
      </c>
      <c r="E7" s="1">
        <v>0.26</v>
      </c>
      <c r="F7">
        <v>38</v>
      </c>
      <c r="G7" s="1">
        <f>Table13[[#This Row],[Cell_count]]/Table13[[#Totals],[Cell_count]]</f>
        <v>1.2174783188792528E-2</v>
      </c>
    </row>
    <row r="8" spans="1:7" x14ac:dyDescent="0.2">
      <c r="A8" t="s">
        <v>10</v>
      </c>
      <c r="B8">
        <v>52</v>
      </c>
      <c r="C8">
        <v>0.73</v>
      </c>
      <c r="D8">
        <v>38</v>
      </c>
      <c r="E8" s="1">
        <v>0.27</v>
      </c>
      <c r="F8">
        <v>14</v>
      </c>
      <c r="G8" s="1">
        <f>Table13[[#This Row],[Cell_count]]/Table13[[#Totals],[Cell_count]]</f>
        <v>4.3362241494329552E-3</v>
      </c>
    </row>
    <row r="9" spans="1:7" x14ac:dyDescent="0.2">
      <c r="A9" t="s">
        <v>11</v>
      </c>
      <c r="B9">
        <v>23</v>
      </c>
      <c r="C9">
        <v>0.56999999999999995</v>
      </c>
      <c r="D9">
        <v>13</v>
      </c>
      <c r="E9" s="1">
        <v>0.43</v>
      </c>
      <c r="F9">
        <v>10</v>
      </c>
      <c r="G9" s="1">
        <f>Table13[[#This Row],[Cell_count]]/Table13[[#Totals],[Cell_count]]</f>
        <v>1.9179452968645764E-3</v>
      </c>
    </row>
    <row r="10" spans="1:7" x14ac:dyDescent="0.2">
      <c r="A10" t="s">
        <v>12</v>
      </c>
      <c r="B10">
        <v>48</v>
      </c>
      <c r="C10">
        <v>0.85</v>
      </c>
      <c r="D10">
        <v>41</v>
      </c>
      <c r="E10" s="1">
        <v>0.15</v>
      </c>
      <c r="F10">
        <v>7</v>
      </c>
      <c r="G10" s="1">
        <f>Table13[[#This Row],[Cell_count]]/Table13[[#Totals],[Cell_count]]</f>
        <v>4.0026684456304206E-3</v>
      </c>
    </row>
    <row r="11" spans="1:7" x14ac:dyDescent="0.2">
      <c r="A11" t="s">
        <v>13</v>
      </c>
      <c r="B11">
        <v>160</v>
      </c>
      <c r="C11">
        <v>0.66</v>
      </c>
      <c r="D11">
        <v>106</v>
      </c>
      <c r="E11" s="1">
        <v>0.34</v>
      </c>
      <c r="F11">
        <v>54</v>
      </c>
      <c r="G11" s="1">
        <f>Table13[[#This Row],[Cell_count]]/Table13[[#Totals],[Cell_count]]</f>
        <v>1.33422281521014E-2</v>
      </c>
    </row>
    <row r="12" spans="1:7" x14ac:dyDescent="0.2">
      <c r="A12" t="s">
        <v>14</v>
      </c>
      <c r="B12">
        <v>5841</v>
      </c>
      <c r="C12">
        <v>0.32</v>
      </c>
      <c r="D12">
        <v>1868</v>
      </c>
      <c r="E12" s="1">
        <v>0.68</v>
      </c>
      <c r="F12">
        <v>3973</v>
      </c>
      <c r="G12" s="1">
        <f>Table13[[#This Row],[Cell_count]]/Table13[[#Totals],[Cell_count]]</f>
        <v>0.48707471647765177</v>
      </c>
    </row>
    <row r="13" spans="1:7" x14ac:dyDescent="0.2">
      <c r="A13" t="s">
        <v>15</v>
      </c>
      <c r="B13">
        <v>4163</v>
      </c>
      <c r="C13">
        <v>0.69</v>
      </c>
      <c r="D13">
        <v>2864</v>
      </c>
      <c r="E13" s="1">
        <v>0.31</v>
      </c>
      <c r="F13">
        <v>1299</v>
      </c>
      <c r="G13" s="1">
        <f>Table13[[#This Row],[Cell_count]]/Table13[[#Totals],[Cell_count]]</f>
        <v>0.34714809873248831</v>
      </c>
    </row>
    <row r="14" spans="1:7" x14ac:dyDescent="0.2">
      <c r="A14" t="s">
        <v>16</v>
      </c>
      <c r="B14">
        <v>78</v>
      </c>
      <c r="C14">
        <v>0.62</v>
      </c>
      <c r="D14">
        <v>48</v>
      </c>
      <c r="E14" s="1">
        <v>0.38</v>
      </c>
      <c r="F14">
        <v>30</v>
      </c>
      <c r="G14" s="1">
        <f>Table13[[#This Row],[Cell_count]]/Table13[[#Totals],[Cell_count]]</f>
        <v>6.5043362241494328E-3</v>
      </c>
    </row>
    <row r="15" spans="1:7" x14ac:dyDescent="0.2">
      <c r="A15" t="s">
        <v>17</v>
      </c>
      <c r="B15">
        <v>16</v>
      </c>
      <c r="C15">
        <v>0.81</v>
      </c>
      <c r="D15">
        <v>13</v>
      </c>
      <c r="E15" s="1">
        <v>0.19</v>
      </c>
      <c r="F15">
        <v>3</v>
      </c>
      <c r="G15" s="1">
        <f>Table13[[#This Row],[Cell_count]]/Table13[[#Totals],[Cell_count]]</f>
        <v>1.33422281521014E-3</v>
      </c>
    </row>
    <row r="16" spans="1:7" x14ac:dyDescent="0.2">
      <c r="B16">
        <f>SUM(B4:B15)</f>
        <v>11992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48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313</v>
      </c>
      <c r="C4">
        <v>0.68</v>
      </c>
      <c r="D4">
        <v>212</v>
      </c>
      <c r="E4" s="1">
        <v>0.32</v>
      </c>
      <c r="F4">
        <v>101</v>
      </c>
      <c r="G4" s="1">
        <f>Table14[[#This Row],[Cell_count]]/Table14[[#Totals],[Cell_count]]</f>
        <v>2.737928621413576E-2</v>
      </c>
    </row>
    <row r="5" spans="1:7" x14ac:dyDescent="0.2">
      <c r="A5" t="s">
        <v>7</v>
      </c>
      <c r="B5">
        <v>843</v>
      </c>
      <c r="C5">
        <v>0.77</v>
      </c>
      <c r="D5">
        <v>650</v>
      </c>
      <c r="E5" s="1">
        <v>0.23</v>
      </c>
      <c r="F5">
        <v>193</v>
      </c>
      <c r="G5" s="1">
        <f>Table14[[#This Row],[Cell_count]]/Table14[[#Totals],[Cell_count]]</f>
        <v>7.3740377886634012E-2</v>
      </c>
    </row>
    <row r="6" spans="1:7" x14ac:dyDescent="0.2">
      <c r="A6" t="s">
        <v>8</v>
      </c>
      <c r="B6">
        <v>76</v>
      </c>
      <c r="C6">
        <v>0.82</v>
      </c>
      <c r="D6">
        <v>62</v>
      </c>
      <c r="E6" s="1">
        <v>0.18</v>
      </c>
      <c r="F6">
        <v>14</v>
      </c>
      <c r="G6" s="1">
        <f>Table14[[#This Row],[Cell_count]]/Table14[[#Totals],[Cell_count]]</f>
        <v>6.6480055983205036E-3</v>
      </c>
    </row>
    <row r="7" spans="1:7" x14ac:dyDescent="0.2">
      <c r="A7" t="s">
        <v>9</v>
      </c>
      <c r="B7">
        <v>109</v>
      </c>
      <c r="C7">
        <v>0.81</v>
      </c>
      <c r="D7">
        <v>88</v>
      </c>
      <c r="E7" s="1">
        <v>0.19</v>
      </c>
      <c r="F7">
        <v>21</v>
      </c>
      <c r="G7" s="1">
        <f>Table14[[#This Row],[Cell_count]]/Table14[[#Totals],[Cell_count]]</f>
        <v>9.5346396081175643E-3</v>
      </c>
    </row>
    <row r="8" spans="1:7" x14ac:dyDescent="0.2">
      <c r="A8" t="s">
        <v>10</v>
      </c>
      <c r="B8">
        <v>50</v>
      </c>
      <c r="C8">
        <v>0.9</v>
      </c>
      <c r="D8">
        <v>45</v>
      </c>
      <c r="E8" s="1">
        <v>0.1</v>
      </c>
      <c r="F8">
        <v>5</v>
      </c>
      <c r="G8" s="1">
        <f>Table14[[#This Row],[Cell_count]]/Table14[[#Totals],[Cell_count]]</f>
        <v>4.37368789363191E-3</v>
      </c>
    </row>
    <row r="9" spans="1:7" x14ac:dyDescent="0.2">
      <c r="A9" t="s">
        <v>11</v>
      </c>
      <c r="B9">
        <v>39</v>
      </c>
      <c r="C9">
        <v>0.72</v>
      </c>
      <c r="D9">
        <v>28</v>
      </c>
      <c r="E9" s="1">
        <v>0.28000000000000003</v>
      </c>
      <c r="F9">
        <v>11</v>
      </c>
      <c r="G9" s="1">
        <f>Table14[[#This Row],[Cell_count]]/Table14[[#Totals],[Cell_count]]</f>
        <v>3.41147655703289E-3</v>
      </c>
    </row>
    <row r="10" spans="1:7" x14ac:dyDescent="0.2">
      <c r="A10" t="s">
        <v>12</v>
      </c>
      <c r="B10">
        <v>24</v>
      </c>
      <c r="C10">
        <v>0.83</v>
      </c>
      <c r="D10">
        <v>20</v>
      </c>
      <c r="E10" s="1">
        <v>0.17</v>
      </c>
      <c r="F10">
        <v>4</v>
      </c>
      <c r="G10" s="1">
        <f>Table14[[#This Row],[Cell_count]]/Table14[[#Totals],[Cell_count]]</f>
        <v>2.0993701889433169E-3</v>
      </c>
    </row>
    <row r="11" spans="1:7" x14ac:dyDescent="0.2">
      <c r="A11" t="s">
        <v>13</v>
      </c>
      <c r="B11">
        <v>176</v>
      </c>
      <c r="C11">
        <v>0.77</v>
      </c>
      <c r="D11">
        <v>135</v>
      </c>
      <c r="E11" s="1">
        <v>0.23</v>
      </c>
      <c r="F11">
        <v>41</v>
      </c>
      <c r="G11" s="1">
        <f>Table14[[#This Row],[Cell_count]]/Table14[[#Totals],[Cell_count]]</f>
        <v>1.5395381385584325E-2</v>
      </c>
    </row>
    <row r="12" spans="1:7" x14ac:dyDescent="0.2">
      <c r="A12" t="s">
        <v>14</v>
      </c>
      <c r="B12">
        <v>5893</v>
      </c>
      <c r="C12">
        <v>0.39</v>
      </c>
      <c r="D12">
        <v>2324</v>
      </c>
      <c r="E12" s="1">
        <v>0.61</v>
      </c>
      <c r="F12">
        <v>3569</v>
      </c>
      <c r="G12" s="1">
        <f>Table14[[#This Row],[Cell_count]]/Table14[[#Totals],[Cell_count]]</f>
        <v>0.51548285514345693</v>
      </c>
    </row>
    <row r="13" spans="1:7" x14ac:dyDescent="0.2">
      <c r="A13" t="s">
        <v>15</v>
      </c>
      <c r="B13">
        <v>3819</v>
      </c>
      <c r="C13">
        <v>0.76</v>
      </c>
      <c r="D13">
        <v>2902</v>
      </c>
      <c r="E13" s="1">
        <v>0.24</v>
      </c>
      <c r="F13">
        <v>917</v>
      </c>
      <c r="G13" s="1">
        <f>Table14[[#This Row],[Cell_count]]/Table14[[#Totals],[Cell_count]]</f>
        <v>0.33406228131560534</v>
      </c>
    </row>
    <row r="14" spans="1:7" x14ac:dyDescent="0.2">
      <c r="A14" t="s">
        <v>16</v>
      </c>
      <c r="B14">
        <v>76</v>
      </c>
      <c r="C14">
        <v>0.68</v>
      </c>
      <c r="D14">
        <v>52</v>
      </c>
      <c r="E14" s="1">
        <v>0.32</v>
      </c>
      <c r="F14">
        <v>24</v>
      </c>
      <c r="G14" s="1">
        <f>Table14[[#This Row],[Cell_count]]/Table14[[#Totals],[Cell_count]]</f>
        <v>6.6480055983205036E-3</v>
      </c>
    </row>
    <row r="15" spans="1:7" x14ac:dyDescent="0.2">
      <c r="A15" t="s">
        <v>17</v>
      </c>
      <c r="B15">
        <v>14</v>
      </c>
      <c r="C15">
        <v>0.64</v>
      </c>
      <c r="D15">
        <v>9</v>
      </c>
      <c r="E15" s="1">
        <v>0.36</v>
      </c>
      <c r="F15">
        <v>5</v>
      </c>
      <c r="G15" s="1">
        <f>Table14[[#This Row],[Cell_count]]/Table14[[#Totals],[Cell_count]]</f>
        <v>1.2246326102169349E-3</v>
      </c>
    </row>
    <row r="16" spans="1:7" x14ac:dyDescent="0.2">
      <c r="B16">
        <f>SUM(B4:B15)</f>
        <v>11432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49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216</v>
      </c>
      <c r="C4">
        <v>0.71</v>
      </c>
      <c r="D4">
        <v>154</v>
      </c>
      <c r="E4" s="1">
        <v>0.28999999999999998</v>
      </c>
      <c r="F4">
        <v>62</v>
      </c>
      <c r="G4" s="1">
        <f>Table15[[#This Row],[Cell_count]]/Table15[[#Totals],[Cell_count]]</f>
        <v>1.794616151545364E-2</v>
      </c>
    </row>
    <row r="5" spans="1:7" x14ac:dyDescent="0.2">
      <c r="A5" t="s">
        <v>7</v>
      </c>
      <c r="B5">
        <v>674</v>
      </c>
      <c r="C5">
        <v>0.59</v>
      </c>
      <c r="D5">
        <v>398</v>
      </c>
      <c r="E5" s="1">
        <v>0.41</v>
      </c>
      <c r="F5">
        <v>276</v>
      </c>
      <c r="G5" s="1">
        <f>Table15[[#This Row],[Cell_count]]/Table15[[#Totals],[Cell_count]]</f>
        <v>5.5998670654702556E-2</v>
      </c>
    </row>
    <row r="6" spans="1:7" x14ac:dyDescent="0.2">
      <c r="A6" t="s">
        <v>8</v>
      </c>
      <c r="B6">
        <v>39</v>
      </c>
      <c r="C6">
        <v>0.69</v>
      </c>
      <c r="D6">
        <v>27</v>
      </c>
      <c r="E6" s="1">
        <v>0.31</v>
      </c>
      <c r="F6">
        <v>12</v>
      </c>
      <c r="G6" s="1">
        <f>Table15[[#This Row],[Cell_count]]/Table15[[#Totals],[Cell_count]]</f>
        <v>3.2402791625124627E-3</v>
      </c>
    </row>
    <row r="7" spans="1:7" x14ac:dyDescent="0.2">
      <c r="A7" t="s">
        <v>9</v>
      </c>
      <c r="B7">
        <v>238</v>
      </c>
      <c r="C7">
        <v>0.55000000000000004</v>
      </c>
      <c r="D7">
        <v>132</v>
      </c>
      <c r="E7" s="1">
        <v>0.45</v>
      </c>
      <c r="F7">
        <v>106</v>
      </c>
      <c r="G7" s="1">
        <f>Table15[[#This Row],[Cell_count]]/Table15[[#Totals],[Cell_count]]</f>
        <v>1.977401129943503E-2</v>
      </c>
    </row>
    <row r="8" spans="1:7" x14ac:dyDescent="0.2">
      <c r="A8" t="s">
        <v>10</v>
      </c>
      <c r="B8">
        <v>53</v>
      </c>
      <c r="C8">
        <v>0.47</v>
      </c>
      <c r="D8">
        <v>25</v>
      </c>
      <c r="E8" s="1">
        <v>0.53</v>
      </c>
      <c r="F8">
        <v>28</v>
      </c>
      <c r="G8" s="1">
        <f>Table15[[#This Row],[Cell_count]]/Table15[[#Totals],[Cell_count]]</f>
        <v>4.4034562977733468E-3</v>
      </c>
    </row>
    <row r="9" spans="1:7" x14ac:dyDescent="0.2">
      <c r="A9" t="s">
        <v>11</v>
      </c>
      <c r="B9">
        <v>9</v>
      </c>
      <c r="C9">
        <v>0.67</v>
      </c>
      <c r="D9">
        <v>6</v>
      </c>
      <c r="E9" s="1">
        <v>0.33</v>
      </c>
      <c r="F9">
        <v>3</v>
      </c>
      <c r="G9" s="1">
        <f>Table15[[#This Row],[Cell_count]]/Table15[[#Totals],[Cell_count]]</f>
        <v>7.4775672981056834E-4</v>
      </c>
    </row>
    <row r="10" spans="1:7" x14ac:dyDescent="0.2">
      <c r="A10" t="s">
        <v>12</v>
      </c>
      <c r="B10">
        <v>76</v>
      </c>
      <c r="C10">
        <v>0.87</v>
      </c>
      <c r="D10">
        <v>66</v>
      </c>
      <c r="E10" s="1">
        <v>0.13</v>
      </c>
      <c r="F10">
        <v>10</v>
      </c>
      <c r="G10" s="1">
        <f>Table15[[#This Row],[Cell_count]]/Table15[[#Totals],[Cell_count]]</f>
        <v>6.3143901628447989E-3</v>
      </c>
    </row>
    <row r="11" spans="1:7" x14ac:dyDescent="0.2">
      <c r="A11" t="s">
        <v>13</v>
      </c>
      <c r="B11">
        <v>125</v>
      </c>
      <c r="C11">
        <v>0.7</v>
      </c>
      <c r="D11">
        <v>87</v>
      </c>
      <c r="E11" s="1">
        <v>0.3</v>
      </c>
      <c r="F11">
        <v>38</v>
      </c>
      <c r="G11" s="1">
        <f>Table15[[#This Row],[Cell_count]]/Table15[[#Totals],[Cell_count]]</f>
        <v>1.0385510136257893E-2</v>
      </c>
    </row>
    <row r="12" spans="1:7" x14ac:dyDescent="0.2">
      <c r="A12" t="s">
        <v>14</v>
      </c>
      <c r="B12">
        <v>7537</v>
      </c>
      <c r="C12">
        <v>0.28999999999999998</v>
      </c>
      <c r="D12">
        <v>2181</v>
      </c>
      <c r="E12" s="1">
        <v>0.71</v>
      </c>
      <c r="F12">
        <v>5356</v>
      </c>
      <c r="G12" s="1">
        <f>Table15[[#This Row],[Cell_count]]/Table15[[#Totals],[Cell_count]]</f>
        <v>0.62620471917580589</v>
      </c>
    </row>
    <row r="13" spans="1:7" x14ac:dyDescent="0.2">
      <c r="A13" t="s">
        <v>15</v>
      </c>
      <c r="B13">
        <v>3041</v>
      </c>
      <c r="C13">
        <v>0.57999999999999996</v>
      </c>
      <c r="D13">
        <v>1772</v>
      </c>
      <c r="E13" s="1">
        <v>0.42</v>
      </c>
      <c r="F13">
        <v>1269</v>
      </c>
      <c r="G13" s="1">
        <f>Table15[[#This Row],[Cell_count]]/Table15[[#Totals],[Cell_count]]</f>
        <v>0.252658690594882</v>
      </c>
    </row>
    <row r="14" spans="1:7" x14ac:dyDescent="0.2">
      <c r="A14" t="s">
        <v>16</v>
      </c>
      <c r="B14">
        <v>23</v>
      </c>
      <c r="C14">
        <v>0.48</v>
      </c>
      <c r="D14">
        <v>11</v>
      </c>
      <c r="E14" s="1">
        <v>0.52</v>
      </c>
      <c r="F14">
        <v>12</v>
      </c>
      <c r="G14" s="1">
        <f>Table15[[#This Row],[Cell_count]]/Table15[[#Totals],[Cell_count]]</f>
        <v>1.9109338650714523E-3</v>
      </c>
    </row>
    <row r="15" spans="1:7" x14ac:dyDescent="0.2">
      <c r="A15" t="s">
        <v>17</v>
      </c>
      <c r="B15">
        <v>5</v>
      </c>
      <c r="C15">
        <v>0.2</v>
      </c>
      <c r="D15">
        <v>1</v>
      </c>
      <c r="E15" s="1">
        <v>0.8</v>
      </c>
      <c r="F15">
        <v>4</v>
      </c>
      <c r="G15" s="1">
        <f>Table15[[#This Row],[Cell_count]]/Table15[[#Totals],[Cell_count]]</f>
        <v>4.1542040545031574E-4</v>
      </c>
    </row>
    <row r="16" spans="1:7" x14ac:dyDescent="0.2">
      <c r="B16">
        <f>SUM(B4:B15)</f>
        <v>12036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50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91</v>
      </c>
      <c r="C4">
        <v>0.57999999999999996</v>
      </c>
      <c r="D4">
        <v>53</v>
      </c>
      <c r="E4" s="1">
        <v>0.42</v>
      </c>
      <c r="F4">
        <v>38</v>
      </c>
      <c r="G4" s="1">
        <f>Table16[[#This Row],[Cell_count]]/Table16[[#Totals],[Cell_count]]</f>
        <v>3.3591731266149873E-2</v>
      </c>
    </row>
    <row r="5" spans="1:7" x14ac:dyDescent="0.2">
      <c r="A5" t="s">
        <v>7</v>
      </c>
      <c r="B5">
        <v>204</v>
      </c>
      <c r="C5">
        <v>0.52</v>
      </c>
      <c r="D5">
        <v>107</v>
      </c>
      <c r="E5" s="1">
        <v>0.48</v>
      </c>
      <c r="F5">
        <v>97</v>
      </c>
      <c r="G5" s="1">
        <f>Table16[[#This Row],[Cell_count]]/Table16[[#Totals],[Cell_count]]</f>
        <v>7.5304540420819494E-2</v>
      </c>
    </row>
    <row r="6" spans="1:7" x14ac:dyDescent="0.2">
      <c r="A6" t="s">
        <v>8</v>
      </c>
      <c r="B6">
        <v>22</v>
      </c>
      <c r="C6">
        <v>0.55000000000000004</v>
      </c>
      <c r="D6">
        <v>12</v>
      </c>
      <c r="E6" s="1">
        <v>0.45</v>
      </c>
      <c r="F6">
        <v>10</v>
      </c>
      <c r="G6" s="1">
        <f>Table16[[#This Row],[Cell_count]]/Table16[[#Totals],[Cell_count]]</f>
        <v>8.1210778885197482E-3</v>
      </c>
    </row>
    <row r="7" spans="1:7" x14ac:dyDescent="0.2">
      <c r="A7" t="s">
        <v>9</v>
      </c>
      <c r="B7">
        <v>35</v>
      </c>
      <c r="C7">
        <v>0.83</v>
      </c>
      <c r="D7">
        <v>29</v>
      </c>
      <c r="E7" s="1">
        <v>0.17</v>
      </c>
      <c r="F7">
        <v>6</v>
      </c>
      <c r="G7" s="1">
        <f>Table16[[#This Row],[Cell_count]]/Table16[[#Totals],[Cell_count]]</f>
        <v>1.2919896640826873E-2</v>
      </c>
    </row>
    <row r="8" spans="1:7" x14ac:dyDescent="0.2">
      <c r="A8" t="s">
        <v>10</v>
      </c>
      <c r="B8">
        <v>16</v>
      </c>
      <c r="C8">
        <v>0.56000000000000005</v>
      </c>
      <c r="D8">
        <v>9</v>
      </c>
      <c r="E8" s="1">
        <v>0.44</v>
      </c>
      <c r="F8">
        <v>7</v>
      </c>
      <c r="G8" s="1">
        <f>Table16[[#This Row],[Cell_count]]/Table16[[#Totals],[Cell_count]]</f>
        <v>5.906238464377999E-3</v>
      </c>
    </row>
    <row r="9" spans="1:7" x14ac:dyDescent="0.2">
      <c r="A9" t="s">
        <v>11</v>
      </c>
      <c r="B9">
        <v>7</v>
      </c>
      <c r="C9">
        <v>0.43</v>
      </c>
      <c r="D9">
        <v>3</v>
      </c>
      <c r="E9" s="1">
        <v>0.56999999999999995</v>
      </c>
      <c r="F9">
        <v>4</v>
      </c>
      <c r="G9" s="1">
        <f>Table16[[#This Row],[Cell_count]]/Table16[[#Totals],[Cell_count]]</f>
        <v>2.5839793281653748E-3</v>
      </c>
    </row>
    <row r="10" spans="1:7" x14ac:dyDescent="0.2">
      <c r="A10" t="s">
        <v>12</v>
      </c>
      <c r="B10">
        <v>7</v>
      </c>
      <c r="C10">
        <v>1</v>
      </c>
      <c r="D10">
        <v>7</v>
      </c>
      <c r="E10" s="1">
        <v>0</v>
      </c>
      <c r="F10">
        <v>0</v>
      </c>
      <c r="G10" s="1">
        <f>Table16[[#This Row],[Cell_count]]/Table16[[#Totals],[Cell_count]]</f>
        <v>2.5839793281653748E-3</v>
      </c>
    </row>
    <row r="11" spans="1:7" x14ac:dyDescent="0.2">
      <c r="A11" t="s">
        <v>13</v>
      </c>
      <c r="B11">
        <v>60</v>
      </c>
      <c r="C11">
        <v>0.53</v>
      </c>
      <c r="D11">
        <v>32</v>
      </c>
      <c r="E11" s="1">
        <v>0.47</v>
      </c>
      <c r="F11">
        <v>28</v>
      </c>
      <c r="G11" s="1">
        <f>Table16[[#This Row],[Cell_count]]/Table16[[#Totals],[Cell_count]]</f>
        <v>2.2148394241417499E-2</v>
      </c>
    </row>
    <row r="12" spans="1:7" x14ac:dyDescent="0.2">
      <c r="A12" t="s">
        <v>14</v>
      </c>
      <c r="B12">
        <v>1252</v>
      </c>
      <c r="C12">
        <v>0.44</v>
      </c>
      <c r="D12">
        <v>552</v>
      </c>
      <c r="E12" s="1">
        <v>0.56000000000000005</v>
      </c>
      <c r="F12">
        <v>700</v>
      </c>
      <c r="G12" s="1">
        <f>Table16[[#This Row],[Cell_count]]/Table16[[#Totals],[Cell_count]]</f>
        <v>0.46216315983757844</v>
      </c>
    </row>
    <row r="13" spans="1:7" x14ac:dyDescent="0.2">
      <c r="A13" t="s">
        <v>15</v>
      </c>
      <c r="B13">
        <v>981</v>
      </c>
      <c r="C13">
        <v>0.54</v>
      </c>
      <c r="D13">
        <v>532</v>
      </c>
      <c r="E13" s="1">
        <v>0.46</v>
      </c>
      <c r="F13">
        <v>449</v>
      </c>
      <c r="G13" s="1">
        <f>Table16[[#This Row],[Cell_count]]/Table16[[#Totals],[Cell_count]]</f>
        <v>0.36212624584717606</v>
      </c>
    </row>
    <row r="14" spans="1:7" x14ac:dyDescent="0.2">
      <c r="A14" t="s">
        <v>16</v>
      </c>
      <c r="B14">
        <v>26</v>
      </c>
      <c r="C14">
        <v>0.54</v>
      </c>
      <c r="D14">
        <v>14</v>
      </c>
      <c r="E14" s="1">
        <v>0.46</v>
      </c>
      <c r="F14">
        <v>12</v>
      </c>
      <c r="G14" s="1">
        <f>Table16[[#This Row],[Cell_count]]/Table16[[#Totals],[Cell_count]]</f>
        <v>9.5976375046142488E-3</v>
      </c>
    </row>
    <row r="15" spans="1:7" x14ac:dyDescent="0.2">
      <c r="A15" t="s">
        <v>17</v>
      </c>
      <c r="B15">
        <v>8</v>
      </c>
      <c r="C15">
        <v>0.75</v>
      </c>
      <c r="D15">
        <v>6</v>
      </c>
      <c r="E15" s="1">
        <v>0.25</v>
      </c>
      <c r="F15">
        <v>2</v>
      </c>
      <c r="G15" s="1">
        <f>Table16[[#This Row],[Cell_count]]/Table16[[#Totals],[Cell_count]]</f>
        <v>2.9531192321889995E-3</v>
      </c>
    </row>
    <row r="16" spans="1:7" x14ac:dyDescent="0.2">
      <c r="B16">
        <f>SUM(B4:B15)</f>
        <v>2709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"/>
  <sheetViews>
    <sheetView workbookViewId="0"/>
  </sheetViews>
  <sheetFormatPr baseColWidth="10" defaultColWidth="8.83203125" defaultRowHeight="15" x14ac:dyDescent="0.2"/>
  <sheetData>
    <row r="1" spans="1:6" x14ac:dyDescent="0.2">
      <c r="A1" s="8" t="s">
        <v>51</v>
      </c>
    </row>
    <row r="3" spans="1: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">
      <c r="A4" t="s">
        <v>6</v>
      </c>
      <c r="B4">
        <v>8</v>
      </c>
      <c r="C4">
        <v>0.5</v>
      </c>
      <c r="D4">
        <v>4</v>
      </c>
      <c r="E4">
        <v>0.5</v>
      </c>
      <c r="F4">
        <v>4</v>
      </c>
    </row>
    <row r="5" spans="1:6" x14ac:dyDescent="0.2">
      <c r="A5" t="s">
        <v>7</v>
      </c>
      <c r="B5">
        <v>35</v>
      </c>
      <c r="C5">
        <v>0.66</v>
      </c>
      <c r="D5">
        <v>23</v>
      </c>
      <c r="E5">
        <v>0.34</v>
      </c>
      <c r="F5">
        <v>12</v>
      </c>
    </row>
    <row r="6" spans="1:6" x14ac:dyDescent="0.2">
      <c r="A6" t="s">
        <v>8</v>
      </c>
      <c r="B6">
        <v>1</v>
      </c>
      <c r="C6">
        <v>0</v>
      </c>
      <c r="D6">
        <v>0</v>
      </c>
      <c r="E6">
        <v>1</v>
      </c>
      <c r="F6">
        <v>1</v>
      </c>
    </row>
    <row r="7" spans="1:6" x14ac:dyDescent="0.2">
      <c r="A7" t="s">
        <v>9</v>
      </c>
      <c r="B7">
        <v>10</v>
      </c>
      <c r="C7">
        <v>0.7</v>
      </c>
      <c r="D7">
        <v>7</v>
      </c>
      <c r="E7">
        <v>0.3</v>
      </c>
      <c r="F7">
        <v>3</v>
      </c>
    </row>
    <row r="8" spans="1:6" x14ac:dyDescent="0.2">
      <c r="A8" t="s">
        <v>10</v>
      </c>
      <c r="B8">
        <v>0</v>
      </c>
      <c r="C8" t="e">
        <v>#NUM!</v>
      </c>
      <c r="D8">
        <v>0</v>
      </c>
      <c r="E8" t="e">
        <v>#NUM!</v>
      </c>
      <c r="F8">
        <v>0</v>
      </c>
    </row>
    <row r="9" spans="1:6" x14ac:dyDescent="0.2">
      <c r="A9" t="s">
        <v>11</v>
      </c>
      <c r="B9">
        <v>1</v>
      </c>
      <c r="C9">
        <v>1</v>
      </c>
      <c r="D9">
        <v>1</v>
      </c>
      <c r="E9">
        <v>0</v>
      </c>
      <c r="F9">
        <v>0</v>
      </c>
    </row>
    <row r="10" spans="1:6" x14ac:dyDescent="0.2">
      <c r="A10" t="s">
        <v>12</v>
      </c>
      <c r="B10">
        <v>42</v>
      </c>
      <c r="C10">
        <v>0.88</v>
      </c>
      <c r="D10">
        <v>37</v>
      </c>
      <c r="E10">
        <v>0.12</v>
      </c>
      <c r="F10">
        <v>5</v>
      </c>
    </row>
    <row r="11" spans="1:6" x14ac:dyDescent="0.2">
      <c r="A11" t="s">
        <v>13</v>
      </c>
      <c r="B11">
        <v>8</v>
      </c>
      <c r="C11">
        <v>0.62</v>
      </c>
      <c r="D11">
        <v>5</v>
      </c>
      <c r="E11">
        <v>0.38</v>
      </c>
      <c r="F11">
        <v>3</v>
      </c>
    </row>
    <row r="12" spans="1:6" x14ac:dyDescent="0.2">
      <c r="A12" t="s">
        <v>14</v>
      </c>
      <c r="B12">
        <v>192</v>
      </c>
      <c r="C12">
        <v>0.28999999999999998</v>
      </c>
      <c r="D12">
        <v>56</v>
      </c>
      <c r="E12">
        <v>0.71</v>
      </c>
      <c r="F12">
        <v>136</v>
      </c>
    </row>
    <row r="13" spans="1:6" x14ac:dyDescent="0.2">
      <c r="A13" t="s">
        <v>15</v>
      </c>
      <c r="B13">
        <v>178</v>
      </c>
      <c r="C13">
        <v>0.56000000000000005</v>
      </c>
      <c r="D13">
        <v>99</v>
      </c>
      <c r="E13">
        <v>0.44</v>
      </c>
      <c r="F13">
        <v>79</v>
      </c>
    </row>
    <row r="14" spans="1:6" x14ac:dyDescent="0.2">
      <c r="A14" t="s">
        <v>16</v>
      </c>
      <c r="B14">
        <v>0</v>
      </c>
      <c r="C14" t="e">
        <v>#NUM!</v>
      </c>
      <c r="D14">
        <v>0</v>
      </c>
      <c r="E14" t="e">
        <v>#NUM!</v>
      </c>
      <c r="F14">
        <v>0</v>
      </c>
    </row>
    <row r="15" spans="1:6" x14ac:dyDescent="0.2">
      <c r="A15" t="s">
        <v>17</v>
      </c>
      <c r="B15">
        <v>2</v>
      </c>
      <c r="C15">
        <v>1</v>
      </c>
      <c r="D15">
        <v>2</v>
      </c>
      <c r="E15">
        <v>0</v>
      </c>
      <c r="F15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52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142</v>
      </c>
      <c r="C4">
        <v>0.69</v>
      </c>
      <c r="D4">
        <v>98</v>
      </c>
      <c r="E4" s="1">
        <v>0.31</v>
      </c>
      <c r="F4">
        <v>44</v>
      </c>
      <c r="G4" s="1">
        <f>Table18[[#This Row],[Cell_count]]/Table18[[#Totals],[Cell_count]]</f>
        <v>2.7804973565694144E-2</v>
      </c>
    </row>
    <row r="5" spans="1:7" x14ac:dyDescent="0.2">
      <c r="A5" t="s">
        <v>7</v>
      </c>
      <c r="B5">
        <v>445</v>
      </c>
      <c r="C5">
        <v>0.74</v>
      </c>
      <c r="D5">
        <v>330</v>
      </c>
      <c r="E5" s="1">
        <v>0.26</v>
      </c>
      <c r="F5">
        <v>115</v>
      </c>
      <c r="G5" s="1">
        <f>Table18[[#This Row],[Cell_count]]/Table18[[#Totals],[Cell_count]]</f>
        <v>8.7135304484041512E-2</v>
      </c>
    </row>
    <row r="6" spans="1:7" x14ac:dyDescent="0.2">
      <c r="A6" t="s">
        <v>8</v>
      </c>
      <c r="B6">
        <v>0</v>
      </c>
      <c r="C6" t="e">
        <v>#NUM!</v>
      </c>
      <c r="D6">
        <v>0</v>
      </c>
      <c r="E6" s="1" t="e">
        <v>#NUM!</v>
      </c>
      <c r="F6">
        <v>0</v>
      </c>
      <c r="G6" s="1">
        <f>Table18[[#This Row],[Cell_count]]/Table18[[#Totals],[Cell_count]]</f>
        <v>0</v>
      </c>
    </row>
    <row r="7" spans="1:7" x14ac:dyDescent="0.2">
      <c r="A7" t="s">
        <v>9</v>
      </c>
      <c r="B7">
        <v>311</v>
      </c>
      <c r="C7">
        <v>0.74</v>
      </c>
      <c r="D7">
        <v>231</v>
      </c>
      <c r="E7" s="1">
        <v>0.26</v>
      </c>
      <c r="F7">
        <v>80</v>
      </c>
      <c r="G7" s="1">
        <f>Table18[[#This Row],[Cell_count]]/Table18[[#Totals],[Cell_count]]</f>
        <v>6.0896808302330137E-2</v>
      </c>
    </row>
    <row r="8" spans="1:7" x14ac:dyDescent="0.2">
      <c r="A8" t="s">
        <v>10</v>
      </c>
      <c r="B8">
        <v>8</v>
      </c>
      <c r="C8">
        <v>0.25</v>
      </c>
      <c r="D8">
        <v>2</v>
      </c>
      <c r="E8" s="1">
        <v>0.75</v>
      </c>
      <c r="F8">
        <v>6</v>
      </c>
      <c r="G8" s="1">
        <f>Table18[[#This Row],[Cell_count]]/Table18[[#Totals],[Cell_count]]</f>
        <v>1.5664773839827687E-3</v>
      </c>
    </row>
    <row r="9" spans="1:7" x14ac:dyDescent="0.2">
      <c r="A9" t="s">
        <v>11</v>
      </c>
      <c r="B9">
        <v>11</v>
      </c>
      <c r="C9">
        <v>0.82</v>
      </c>
      <c r="D9">
        <v>9</v>
      </c>
      <c r="E9" s="1">
        <v>0.18</v>
      </c>
      <c r="F9">
        <v>2</v>
      </c>
      <c r="G9" s="1">
        <f>Table18[[#This Row],[Cell_count]]/Table18[[#Totals],[Cell_count]]</f>
        <v>2.153906402976307E-3</v>
      </c>
    </row>
    <row r="10" spans="1:7" x14ac:dyDescent="0.2">
      <c r="A10" t="s">
        <v>12</v>
      </c>
      <c r="B10">
        <v>106</v>
      </c>
      <c r="C10">
        <v>0.86</v>
      </c>
      <c r="D10">
        <v>91</v>
      </c>
      <c r="E10" s="1">
        <v>0.14000000000000001</v>
      </c>
      <c r="F10">
        <v>15</v>
      </c>
      <c r="G10" s="1">
        <f>Table18[[#This Row],[Cell_count]]/Table18[[#Totals],[Cell_count]]</f>
        <v>2.0755825337771684E-2</v>
      </c>
    </row>
    <row r="11" spans="1:7" x14ac:dyDescent="0.2">
      <c r="A11" t="s">
        <v>13</v>
      </c>
      <c r="B11">
        <v>54</v>
      </c>
      <c r="C11">
        <v>0.67</v>
      </c>
      <c r="D11">
        <v>36</v>
      </c>
      <c r="E11" s="1">
        <v>0.33</v>
      </c>
      <c r="F11">
        <v>18</v>
      </c>
      <c r="G11" s="1">
        <f>Table18[[#This Row],[Cell_count]]/Table18[[#Totals],[Cell_count]]</f>
        <v>1.0573722341883689E-2</v>
      </c>
    </row>
    <row r="12" spans="1:7" x14ac:dyDescent="0.2">
      <c r="A12" t="s">
        <v>14</v>
      </c>
      <c r="B12">
        <v>3117</v>
      </c>
      <c r="C12">
        <v>0.38</v>
      </c>
      <c r="D12">
        <v>1172</v>
      </c>
      <c r="E12" s="1">
        <v>0.62</v>
      </c>
      <c r="F12">
        <v>1945</v>
      </c>
      <c r="G12" s="1">
        <f>Table18[[#This Row],[Cell_count]]/Table18[[#Totals],[Cell_count]]</f>
        <v>0.61033875073428623</v>
      </c>
    </row>
    <row r="13" spans="1:7" x14ac:dyDescent="0.2">
      <c r="A13" t="s">
        <v>15</v>
      </c>
      <c r="B13">
        <v>900</v>
      </c>
      <c r="C13">
        <v>0.62</v>
      </c>
      <c r="D13">
        <v>555</v>
      </c>
      <c r="E13" s="1">
        <v>0.38</v>
      </c>
      <c r="F13">
        <v>345</v>
      </c>
      <c r="G13" s="1">
        <f>Table18[[#This Row],[Cell_count]]/Table18[[#Totals],[Cell_count]]</f>
        <v>0.17622870569806148</v>
      </c>
    </row>
    <row r="14" spans="1:7" x14ac:dyDescent="0.2">
      <c r="A14" t="s">
        <v>16</v>
      </c>
      <c r="B14">
        <v>9</v>
      </c>
      <c r="C14">
        <v>0.67</v>
      </c>
      <c r="D14">
        <v>6</v>
      </c>
      <c r="E14" s="1">
        <v>0.33</v>
      </c>
      <c r="F14">
        <v>3</v>
      </c>
      <c r="G14" s="1">
        <f>Table18[[#This Row],[Cell_count]]/Table18[[#Totals],[Cell_count]]</f>
        <v>1.7622870569806149E-3</v>
      </c>
    </row>
    <row r="15" spans="1:7" x14ac:dyDescent="0.2">
      <c r="A15" t="s">
        <v>17</v>
      </c>
      <c r="B15">
        <v>4</v>
      </c>
      <c r="C15">
        <v>0.5</v>
      </c>
      <c r="D15">
        <v>2</v>
      </c>
      <c r="E15" s="1">
        <v>0.5</v>
      </c>
      <c r="F15">
        <v>2</v>
      </c>
      <c r="G15" s="1">
        <f>Table18[[#This Row],[Cell_count]]/Table18[[#Totals],[Cell_count]]</f>
        <v>7.8323869199138434E-4</v>
      </c>
    </row>
    <row r="16" spans="1:7" x14ac:dyDescent="0.2">
      <c r="B16">
        <f>SUM(B4:B15)</f>
        <v>5107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53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132</v>
      </c>
      <c r="C4">
        <v>0.56999999999999995</v>
      </c>
      <c r="D4">
        <v>75</v>
      </c>
      <c r="E4" s="1">
        <v>0.43</v>
      </c>
      <c r="F4">
        <v>57</v>
      </c>
      <c r="G4" s="1">
        <f>Table19[[#This Row],[Cell_count]]/Table19[[#Totals],[Cell_count]]</f>
        <v>2.5781249999999999E-2</v>
      </c>
    </row>
    <row r="5" spans="1:7" x14ac:dyDescent="0.2">
      <c r="A5" t="s">
        <v>7</v>
      </c>
      <c r="B5">
        <v>454</v>
      </c>
      <c r="C5">
        <v>0.68</v>
      </c>
      <c r="D5">
        <v>307</v>
      </c>
      <c r="E5" s="1">
        <v>0.32</v>
      </c>
      <c r="F5">
        <v>147</v>
      </c>
      <c r="G5" s="1">
        <f>Table19[[#This Row],[Cell_count]]/Table19[[#Totals],[Cell_count]]</f>
        <v>8.8671874999999997E-2</v>
      </c>
    </row>
    <row r="6" spans="1:7" x14ac:dyDescent="0.2">
      <c r="A6" t="s">
        <v>8</v>
      </c>
      <c r="B6">
        <v>38</v>
      </c>
      <c r="C6">
        <v>0.82</v>
      </c>
      <c r="D6">
        <v>31</v>
      </c>
      <c r="E6" s="1">
        <v>0.18</v>
      </c>
      <c r="F6">
        <v>7</v>
      </c>
      <c r="G6" s="1">
        <f>Table19[[#This Row],[Cell_count]]/Table19[[#Totals],[Cell_count]]</f>
        <v>7.4218749999999997E-3</v>
      </c>
    </row>
    <row r="7" spans="1:7" x14ac:dyDescent="0.2">
      <c r="A7" t="s">
        <v>9</v>
      </c>
      <c r="B7">
        <v>60</v>
      </c>
      <c r="C7">
        <v>0.56999999999999995</v>
      </c>
      <c r="D7">
        <v>34</v>
      </c>
      <c r="E7" s="1">
        <v>0.43</v>
      </c>
      <c r="F7">
        <v>26</v>
      </c>
      <c r="G7" s="1">
        <f>Table19[[#This Row],[Cell_count]]/Table19[[#Totals],[Cell_count]]</f>
        <v>1.171875E-2</v>
      </c>
    </row>
    <row r="8" spans="1:7" x14ac:dyDescent="0.2">
      <c r="A8" t="s">
        <v>10</v>
      </c>
      <c r="B8">
        <v>16</v>
      </c>
      <c r="C8">
        <v>0.5</v>
      </c>
      <c r="D8">
        <v>8</v>
      </c>
      <c r="E8" s="1">
        <v>0.5</v>
      </c>
      <c r="F8">
        <v>8</v>
      </c>
      <c r="G8" s="1">
        <f>Table19[[#This Row],[Cell_count]]/Table19[[#Totals],[Cell_count]]</f>
        <v>3.1250000000000002E-3</v>
      </c>
    </row>
    <row r="9" spans="1:7" x14ac:dyDescent="0.2">
      <c r="A9" t="s">
        <v>11</v>
      </c>
      <c r="B9">
        <v>24</v>
      </c>
      <c r="C9">
        <v>0.83</v>
      </c>
      <c r="D9">
        <v>20</v>
      </c>
      <c r="E9" s="1">
        <v>0.17</v>
      </c>
      <c r="F9">
        <v>4</v>
      </c>
      <c r="G9" s="1">
        <f>Table19[[#This Row],[Cell_count]]/Table19[[#Totals],[Cell_count]]</f>
        <v>4.6874999999999998E-3</v>
      </c>
    </row>
    <row r="10" spans="1:7" x14ac:dyDescent="0.2">
      <c r="A10" t="s">
        <v>12</v>
      </c>
      <c r="B10">
        <v>8</v>
      </c>
      <c r="C10">
        <v>0.88</v>
      </c>
      <c r="D10">
        <v>7</v>
      </c>
      <c r="E10" s="1">
        <v>0.12</v>
      </c>
      <c r="F10">
        <v>1</v>
      </c>
      <c r="G10" s="1">
        <f>Table19[[#This Row],[Cell_count]]/Table19[[#Totals],[Cell_count]]</f>
        <v>1.5625000000000001E-3</v>
      </c>
    </row>
    <row r="11" spans="1:7" x14ac:dyDescent="0.2">
      <c r="A11" t="s">
        <v>13</v>
      </c>
      <c r="B11">
        <v>120</v>
      </c>
      <c r="C11">
        <v>0.69</v>
      </c>
      <c r="D11">
        <v>83</v>
      </c>
      <c r="E11" s="1">
        <v>0.31</v>
      </c>
      <c r="F11">
        <v>37</v>
      </c>
      <c r="G11" s="1">
        <f>Table19[[#This Row],[Cell_count]]/Table19[[#Totals],[Cell_count]]</f>
        <v>2.34375E-2</v>
      </c>
    </row>
    <row r="12" spans="1:7" x14ac:dyDescent="0.2">
      <c r="A12" t="s">
        <v>14</v>
      </c>
      <c r="B12">
        <v>2416</v>
      </c>
      <c r="C12">
        <v>0.33</v>
      </c>
      <c r="D12">
        <v>793</v>
      </c>
      <c r="E12" s="1">
        <v>0.67</v>
      </c>
      <c r="F12">
        <v>1623</v>
      </c>
      <c r="G12" s="1">
        <f>Table19[[#This Row],[Cell_count]]/Table19[[#Totals],[Cell_count]]</f>
        <v>0.47187499999999999</v>
      </c>
    </row>
    <row r="13" spans="1:7" x14ac:dyDescent="0.2">
      <c r="A13" t="s">
        <v>15</v>
      </c>
      <c r="B13">
        <v>1819</v>
      </c>
      <c r="C13">
        <v>0.62</v>
      </c>
      <c r="D13">
        <v>1123</v>
      </c>
      <c r="E13" s="1">
        <v>0.38</v>
      </c>
      <c r="F13">
        <v>696</v>
      </c>
      <c r="G13" s="1">
        <f>Table19[[#This Row],[Cell_count]]/Table19[[#Totals],[Cell_count]]</f>
        <v>0.35527343750000001</v>
      </c>
    </row>
    <row r="14" spans="1:7" x14ac:dyDescent="0.2">
      <c r="A14" t="s">
        <v>16</v>
      </c>
      <c r="B14">
        <v>25</v>
      </c>
      <c r="C14">
        <v>0.6</v>
      </c>
      <c r="D14">
        <v>15</v>
      </c>
      <c r="E14" s="1">
        <v>0.4</v>
      </c>
      <c r="F14">
        <v>10</v>
      </c>
      <c r="G14" s="1">
        <f>Table19[[#This Row],[Cell_count]]/Table19[[#Totals],[Cell_count]]</f>
        <v>4.8828125E-3</v>
      </c>
    </row>
    <row r="15" spans="1:7" x14ac:dyDescent="0.2">
      <c r="A15" t="s">
        <v>17</v>
      </c>
      <c r="B15">
        <v>8</v>
      </c>
      <c r="C15">
        <v>0.38</v>
      </c>
      <c r="D15">
        <v>3</v>
      </c>
      <c r="E15" s="1">
        <v>0.62</v>
      </c>
      <c r="F15">
        <v>5</v>
      </c>
      <c r="G15" s="1">
        <f>Table19[[#This Row],[Cell_count]]/Table19[[#Totals],[Cell_count]]</f>
        <v>1.5625000000000001E-3</v>
      </c>
    </row>
    <row r="16" spans="1:7" x14ac:dyDescent="0.2">
      <c r="B16">
        <f>SUM(B4:B15)</f>
        <v>5120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54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23</v>
      </c>
      <c r="C4">
        <v>0.48</v>
      </c>
      <c r="D4">
        <v>11</v>
      </c>
      <c r="E4" s="1">
        <v>0.52</v>
      </c>
      <c r="F4">
        <v>12</v>
      </c>
      <c r="G4" s="1">
        <f>Table20[[#This Row],[Cell_count]]/Table20[[#Totals],[Cell_count]]</f>
        <v>2.2885572139303482E-2</v>
      </c>
    </row>
    <row r="5" spans="1:7" x14ac:dyDescent="0.2">
      <c r="A5" t="s">
        <v>7</v>
      </c>
      <c r="B5">
        <v>60</v>
      </c>
      <c r="C5">
        <v>0.65</v>
      </c>
      <c r="D5">
        <v>39</v>
      </c>
      <c r="E5" s="1">
        <v>0.35</v>
      </c>
      <c r="F5">
        <v>21</v>
      </c>
      <c r="G5" s="1">
        <f>Table20[[#This Row],[Cell_count]]/Table20[[#Totals],[Cell_count]]</f>
        <v>5.9701492537313432E-2</v>
      </c>
    </row>
    <row r="6" spans="1:7" x14ac:dyDescent="0.2">
      <c r="A6" t="s">
        <v>8</v>
      </c>
      <c r="B6">
        <v>0</v>
      </c>
      <c r="C6" t="e">
        <v>#NUM!</v>
      </c>
      <c r="D6">
        <v>0</v>
      </c>
      <c r="E6" s="1" t="e">
        <v>#NUM!</v>
      </c>
      <c r="F6">
        <v>0</v>
      </c>
      <c r="G6" s="1">
        <f>Table20[[#This Row],[Cell_count]]/Table20[[#Totals],[Cell_count]]</f>
        <v>0</v>
      </c>
    </row>
    <row r="7" spans="1:7" x14ac:dyDescent="0.2">
      <c r="A7" t="s">
        <v>9</v>
      </c>
      <c r="B7">
        <v>68</v>
      </c>
      <c r="C7">
        <v>0.63</v>
      </c>
      <c r="D7">
        <v>43</v>
      </c>
      <c r="E7" s="1">
        <v>0.37</v>
      </c>
      <c r="F7">
        <v>25</v>
      </c>
      <c r="G7" s="1">
        <f>Table20[[#This Row],[Cell_count]]/Table20[[#Totals],[Cell_count]]</f>
        <v>6.7661691542288557E-2</v>
      </c>
    </row>
    <row r="8" spans="1:7" x14ac:dyDescent="0.2">
      <c r="A8" t="s">
        <v>10</v>
      </c>
      <c r="B8">
        <v>0</v>
      </c>
      <c r="C8" t="e">
        <v>#NUM!</v>
      </c>
      <c r="D8">
        <v>0</v>
      </c>
      <c r="E8" s="1" t="e">
        <v>#NUM!</v>
      </c>
      <c r="F8">
        <v>0</v>
      </c>
      <c r="G8" s="1">
        <f>Table20[[#This Row],[Cell_count]]/Table20[[#Totals],[Cell_count]]</f>
        <v>0</v>
      </c>
    </row>
    <row r="9" spans="1:7" x14ac:dyDescent="0.2">
      <c r="A9" t="s">
        <v>11</v>
      </c>
      <c r="B9">
        <v>4</v>
      </c>
      <c r="C9">
        <v>0.25</v>
      </c>
      <c r="D9">
        <v>1</v>
      </c>
      <c r="E9" s="1">
        <v>0.75</v>
      </c>
      <c r="F9">
        <v>3</v>
      </c>
      <c r="G9" s="1">
        <f>Table20[[#This Row],[Cell_count]]/Table20[[#Totals],[Cell_count]]</f>
        <v>3.9800995024875619E-3</v>
      </c>
    </row>
    <row r="10" spans="1:7" x14ac:dyDescent="0.2">
      <c r="A10" t="s">
        <v>12</v>
      </c>
      <c r="B10">
        <v>83</v>
      </c>
      <c r="C10">
        <v>0.96</v>
      </c>
      <c r="D10">
        <v>80</v>
      </c>
      <c r="E10" s="1">
        <v>0.04</v>
      </c>
      <c r="F10">
        <v>3</v>
      </c>
      <c r="G10" s="1">
        <f>Table20[[#This Row],[Cell_count]]/Table20[[#Totals],[Cell_count]]</f>
        <v>8.2587064676616917E-2</v>
      </c>
    </row>
    <row r="11" spans="1:7" x14ac:dyDescent="0.2">
      <c r="A11" t="s">
        <v>13</v>
      </c>
      <c r="B11">
        <v>26</v>
      </c>
      <c r="C11">
        <v>0.81</v>
      </c>
      <c r="D11">
        <v>21</v>
      </c>
      <c r="E11" s="1">
        <v>0.19</v>
      </c>
      <c r="F11">
        <v>5</v>
      </c>
      <c r="G11" s="1">
        <f>Table20[[#This Row],[Cell_count]]/Table20[[#Totals],[Cell_count]]</f>
        <v>2.5870646766169153E-2</v>
      </c>
    </row>
    <row r="12" spans="1:7" x14ac:dyDescent="0.2">
      <c r="A12" t="s">
        <v>14</v>
      </c>
      <c r="B12">
        <v>378</v>
      </c>
      <c r="C12">
        <v>0.32</v>
      </c>
      <c r="D12">
        <v>122</v>
      </c>
      <c r="E12" s="1">
        <v>0.68</v>
      </c>
      <c r="F12">
        <v>256</v>
      </c>
      <c r="G12" s="1">
        <f>Table20[[#This Row],[Cell_count]]/Table20[[#Totals],[Cell_count]]</f>
        <v>0.37611940298507462</v>
      </c>
    </row>
    <row r="13" spans="1:7" x14ac:dyDescent="0.2">
      <c r="A13" t="s">
        <v>15</v>
      </c>
      <c r="B13">
        <v>357</v>
      </c>
      <c r="C13">
        <v>0.64</v>
      </c>
      <c r="D13">
        <v>227</v>
      </c>
      <c r="E13" s="1">
        <v>0.36</v>
      </c>
      <c r="F13">
        <v>130</v>
      </c>
      <c r="G13" s="1">
        <f>Table20[[#This Row],[Cell_count]]/Table20[[#Totals],[Cell_count]]</f>
        <v>0.35522388059701493</v>
      </c>
    </row>
    <row r="14" spans="1:7" x14ac:dyDescent="0.2">
      <c r="A14" t="s">
        <v>16</v>
      </c>
      <c r="B14">
        <v>0</v>
      </c>
      <c r="C14" t="e">
        <v>#NUM!</v>
      </c>
      <c r="D14">
        <v>0</v>
      </c>
      <c r="E14" s="1" t="e">
        <v>#NUM!</v>
      </c>
      <c r="F14">
        <v>0</v>
      </c>
      <c r="G14" s="1">
        <f>Table20[[#This Row],[Cell_count]]/Table20[[#Totals],[Cell_count]]</f>
        <v>0</v>
      </c>
    </row>
    <row r="15" spans="1:7" x14ac:dyDescent="0.2">
      <c r="A15" t="s">
        <v>17</v>
      </c>
      <c r="B15">
        <v>6</v>
      </c>
      <c r="C15">
        <v>1</v>
      </c>
      <c r="D15">
        <v>6</v>
      </c>
      <c r="E15" s="1">
        <v>0</v>
      </c>
      <c r="F15">
        <v>0</v>
      </c>
      <c r="G15" s="1">
        <f>Table20[[#This Row],[Cell_count]]/Table20[[#Totals],[Cell_count]]</f>
        <v>5.9701492537313433E-3</v>
      </c>
    </row>
    <row r="16" spans="1:7" x14ac:dyDescent="0.2">
      <c r="B16">
        <f>SUM(B4:B15)</f>
        <v>1005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C23" sqref="C23"/>
    </sheetView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37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200</v>
      </c>
      <c r="C4">
        <v>0.72</v>
      </c>
      <c r="D4">
        <v>145</v>
      </c>
      <c r="E4" s="1">
        <v>0.28000000000000003</v>
      </c>
      <c r="F4">
        <v>55</v>
      </c>
      <c r="G4" s="1">
        <f>Table3[[#This Row],[Cell_count]]/Table3[[#Totals],[Cell_count]]</f>
        <v>2.7514100976750586E-2</v>
      </c>
    </row>
    <row r="5" spans="1:7" x14ac:dyDescent="0.2">
      <c r="A5" t="s">
        <v>7</v>
      </c>
      <c r="B5">
        <v>446</v>
      </c>
      <c r="C5">
        <v>0.65</v>
      </c>
      <c r="D5">
        <v>288</v>
      </c>
      <c r="E5" s="1">
        <v>0.35</v>
      </c>
      <c r="F5">
        <v>158</v>
      </c>
      <c r="G5" s="1">
        <f>Table3[[#This Row],[Cell_count]]/Table3[[#Totals],[Cell_count]]</f>
        <v>6.1356445178153807E-2</v>
      </c>
    </row>
    <row r="6" spans="1:7" x14ac:dyDescent="0.2">
      <c r="A6" t="s">
        <v>8</v>
      </c>
      <c r="B6">
        <v>57</v>
      </c>
      <c r="C6">
        <v>0.67</v>
      </c>
      <c r="D6">
        <v>38</v>
      </c>
      <c r="E6" s="1">
        <v>0.33</v>
      </c>
      <c r="F6">
        <v>19</v>
      </c>
      <c r="G6" s="1">
        <f>Table3[[#This Row],[Cell_count]]/Table3[[#Totals],[Cell_count]]</f>
        <v>7.8415187783739161E-3</v>
      </c>
    </row>
    <row r="7" spans="1:7" x14ac:dyDescent="0.2">
      <c r="A7" t="s">
        <v>9</v>
      </c>
      <c r="B7">
        <v>154</v>
      </c>
      <c r="C7">
        <v>0.69</v>
      </c>
      <c r="D7">
        <v>106</v>
      </c>
      <c r="E7" s="1">
        <v>0.31</v>
      </c>
      <c r="F7">
        <v>48</v>
      </c>
      <c r="G7" s="1">
        <f>Table3[[#This Row],[Cell_count]]/Table3[[#Totals],[Cell_count]]</f>
        <v>2.1185857752097949E-2</v>
      </c>
    </row>
    <row r="8" spans="1:7" x14ac:dyDescent="0.2">
      <c r="A8" t="s">
        <v>10</v>
      </c>
      <c r="B8">
        <v>25</v>
      </c>
      <c r="C8">
        <v>0.8</v>
      </c>
      <c r="D8">
        <v>20</v>
      </c>
      <c r="E8" s="1">
        <v>0.2</v>
      </c>
      <c r="F8">
        <v>5</v>
      </c>
      <c r="G8" s="1">
        <f>Table3[[#This Row],[Cell_count]]/Table3[[#Totals],[Cell_count]]</f>
        <v>3.4392626220938233E-3</v>
      </c>
    </row>
    <row r="9" spans="1:7" x14ac:dyDescent="0.2">
      <c r="A9" t="s">
        <v>11</v>
      </c>
      <c r="B9">
        <v>14</v>
      </c>
      <c r="C9">
        <v>0.21</v>
      </c>
      <c r="D9">
        <v>3</v>
      </c>
      <c r="E9" s="1">
        <v>0.79</v>
      </c>
      <c r="F9">
        <v>11</v>
      </c>
      <c r="G9" s="1">
        <f>Table3[[#This Row],[Cell_count]]/Table3[[#Totals],[Cell_count]]</f>
        <v>1.925987068372541E-3</v>
      </c>
    </row>
    <row r="10" spans="1:7" x14ac:dyDescent="0.2">
      <c r="A10" t="s">
        <v>12</v>
      </c>
      <c r="B10">
        <v>35</v>
      </c>
      <c r="C10">
        <v>0.83</v>
      </c>
      <c r="D10">
        <v>29</v>
      </c>
      <c r="E10" s="1">
        <v>0.17</v>
      </c>
      <c r="F10">
        <v>6</v>
      </c>
      <c r="G10" s="1">
        <f>Table3[[#This Row],[Cell_count]]/Table3[[#Totals],[Cell_count]]</f>
        <v>4.814967670931352E-3</v>
      </c>
    </row>
    <row r="11" spans="1:7" x14ac:dyDescent="0.2">
      <c r="A11" t="s">
        <v>13</v>
      </c>
      <c r="B11">
        <v>114</v>
      </c>
      <c r="C11">
        <v>0.6</v>
      </c>
      <c r="D11">
        <v>68</v>
      </c>
      <c r="E11" s="1">
        <v>0.4</v>
      </c>
      <c r="F11">
        <v>46</v>
      </c>
      <c r="G11" s="1">
        <f>Table3[[#This Row],[Cell_count]]/Table3[[#Totals],[Cell_count]]</f>
        <v>1.5683037556747832E-2</v>
      </c>
    </row>
    <row r="12" spans="1:7" x14ac:dyDescent="0.2">
      <c r="A12" t="s">
        <v>14</v>
      </c>
      <c r="B12">
        <v>3416</v>
      </c>
      <c r="C12">
        <v>0.31</v>
      </c>
      <c r="D12">
        <v>1057</v>
      </c>
      <c r="E12" s="1">
        <v>0.69</v>
      </c>
      <c r="F12">
        <v>2359</v>
      </c>
      <c r="G12" s="1">
        <f>Table3[[#This Row],[Cell_count]]/Table3[[#Totals],[Cell_count]]</f>
        <v>0.46994084468289998</v>
      </c>
    </row>
    <row r="13" spans="1:7" x14ac:dyDescent="0.2">
      <c r="A13" t="s">
        <v>15</v>
      </c>
      <c r="B13">
        <v>2694</v>
      </c>
      <c r="C13">
        <v>0.66</v>
      </c>
      <c r="D13">
        <v>1782</v>
      </c>
      <c r="E13" s="1">
        <v>0.34</v>
      </c>
      <c r="F13">
        <v>912</v>
      </c>
      <c r="G13" s="1">
        <f>Table3[[#This Row],[Cell_count]]/Table3[[#Totals],[Cell_count]]</f>
        <v>0.37061494015683039</v>
      </c>
    </row>
    <row r="14" spans="1:7" x14ac:dyDescent="0.2">
      <c r="A14" t="s">
        <v>16</v>
      </c>
      <c r="B14">
        <v>103</v>
      </c>
      <c r="C14">
        <v>0.64</v>
      </c>
      <c r="D14">
        <v>66</v>
      </c>
      <c r="E14" s="1">
        <v>0.36</v>
      </c>
      <c r="F14">
        <v>37</v>
      </c>
      <c r="G14" s="1">
        <f>Table3[[#This Row],[Cell_count]]/Table3[[#Totals],[Cell_count]]</f>
        <v>1.4169762003026552E-2</v>
      </c>
    </row>
    <row r="15" spans="1:7" x14ac:dyDescent="0.2">
      <c r="A15" t="s">
        <v>17</v>
      </c>
      <c r="B15">
        <v>11</v>
      </c>
      <c r="C15">
        <v>0.45</v>
      </c>
      <c r="D15">
        <v>5</v>
      </c>
      <c r="E15" s="1">
        <v>0.55000000000000004</v>
      </c>
      <c r="F15">
        <v>6</v>
      </c>
      <c r="G15" s="1">
        <f>Table3[[#This Row],[Cell_count]]/Table3[[#Totals],[Cell_count]]</f>
        <v>1.5132755537212821E-3</v>
      </c>
    </row>
    <row r="16" spans="1:7" x14ac:dyDescent="0.2">
      <c r="B16">
        <f>SUM(B4:B15)</f>
        <v>7269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55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151</v>
      </c>
      <c r="C4">
        <v>0.71</v>
      </c>
      <c r="D4">
        <v>107</v>
      </c>
      <c r="E4" s="1">
        <v>0.28999999999999998</v>
      </c>
      <c r="F4">
        <v>44</v>
      </c>
      <c r="G4" s="1">
        <f>Table21[[#This Row],[Cell_count]]/Table21[[#Totals],[Cell_count]]</f>
        <v>1.736829997699563E-2</v>
      </c>
    </row>
    <row r="5" spans="1:7" x14ac:dyDescent="0.2">
      <c r="A5" t="s">
        <v>7</v>
      </c>
      <c r="B5">
        <v>1598</v>
      </c>
      <c r="C5">
        <v>0.81</v>
      </c>
      <c r="D5">
        <v>1291</v>
      </c>
      <c r="E5" s="1">
        <v>0.19</v>
      </c>
      <c r="F5">
        <v>307</v>
      </c>
      <c r="G5" s="1">
        <f>Table21[[#This Row],[Cell_count]]/Table21[[#Totals],[Cell_count]]</f>
        <v>0.18380492293535772</v>
      </c>
    </row>
    <row r="6" spans="1:7" x14ac:dyDescent="0.2">
      <c r="A6" t="s">
        <v>8</v>
      </c>
      <c r="B6">
        <v>46</v>
      </c>
      <c r="C6">
        <v>0.48</v>
      </c>
      <c r="D6">
        <v>22</v>
      </c>
      <c r="E6" s="1">
        <v>0.52</v>
      </c>
      <c r="F6">
        <v>24</v>
      </c>
      <c r="G6" s="1">
        <f>Table21[[#This Row],[Cell_count]]/Table21[[#Totals],[Cell_count]]</f>
        <v>5.2910052910052907E-3</v>
      </c>
    </row>
    <row r="7" spans="1:7" x14ac:dyDescent="0.2">
      <c r="A7" t="s">
        <v>9</v>
      </c>
      <c r="B7">
        <v>178</v>
      </c>
      <c r="C7">
        <v>0.75</v>
      </c>
      <c r="D7">
        <v>134</v>
      </c>
      <c r="E7" s="1">
        <v>0.25</v>
      </c>
      <c r="F7">
        <v>44</v>
      </c>
      <c r="G7" s="1">
        <f>Table21[[#This Row],[Cell_count]]/Table21[[#Totals],[Cell_count]]</f>
        <v>2.0473890039107431E-2</v>
      </c>
    </row>
    <row r="8" spans="1:7" x14ac:dyDescent="0.2">
      <c r="A8" t="s">
        <v>10</v>
      </c>
      <c r="B8">
        <v>31</v>
      </c>
      <c r="C8">
        <v>0.68</v>
      </c>
      <c r="D8">
        <v>21</v>
      </c>
      <c r="E8" s="1">
        <v>0.32</v>
      </c>
      <c r="F8">
        <v>10</v>
      </c>
      <c r="G8" s="1">
        <f>Table21[[#This Row],[Cell_count]]/Table21[[#Totals],[Cell_count]]</f>
        <v>3.5656774787209571E-3</v>
      </c>
    </row>
    <row r="9" spans="1:7" x14ac:dyDescent="0.2">
      <c r="A9" t="s">
        <v>11</v>
      </c>
      <c r="B9">
        <v>5</v>
      </c>
      <c r="C9">
        <v>0.8</v>
      </c>
      <c r="D9">
        <v>4</v>
      </c>
      <c r="E9" s="1">
        <v>0.2</v>
      </c>
      <c r="F9">
        <v>1</v>
      </c>
      <c r="G9" s="1">
        <f>Table21[[#This Row],[Cell_count]]/Table21[[#Totals],[Cell_count]]</f>
        <v>5.751092707614447E-4</v>
      </c>
    </row>
    <row r="10" spans="1:7" x14ac:dyDescent="0.2">
      <c r="A10" t="s">
        <v>12</v>
      </c>
      <c r="B10">
        <v>27</v>
      </c>
      <c r="C10">
        <v>0.81</v>
      </c>
      <c r="D10">
        <v>22</v>
      </c>
      <c r="E10" s="1">
        <v>0.19</v>
      </c>
      <c r="F10">
        <v>5</v>
      </c>
      <c r="G10" s="1">
        <f>Table21[[#This Row],[Cell_count]]/Table21[[#Totals],[Cell_count]]</f>
        <v>3.105590062111801E-3</v>
      </c>
    </row>
    <row r="11" spans="1:7" x14ac:dyDescent="0.2">
      <c r="A11" t="s">
        <v>13</v>
      </c>
      <c r="B11">
        <v>53</v>
      </c>
      <c r="C11">
        <v>0.75</v>
      </c>
      <c r="D11">
        <v>40</v>
      </c>
      <c r="E11" s="1">
        <v>0.25</v>
      </c>
      <c r="F11">
        <v>13</v>
      </c>
      <c r="G11" s="1">
        <f>Table21[[#This Row],[Cell_count]]/Table21[[#Totals],[Cell_count]]</f>
        <v>6.0961582700713134E-3</v>
      </c>
    </row>
    <row r="12" spans="1:7" x14ac:dyDescent="0.2">
      <c r="A12" t="s">
        <v>14</v>
      </c>
      <c r="B12">
        <v>4100</v>
      </c>
      <c r="C12">
        <v>0.28000000000000003</v>
      </c>
      <c r="D12">
        <v>1161</v>
      </c>
      <c r="E12" s="1">
        <v>0.72</v>
      </c>
      <c r="F12">
        <v>2939</v>
      </c>
      <c r="G12" s="1">
        <f>Table21[[#This Row],[Cell_count]]/Table21[[#Totals],[Cell_count]]</f>
        <v>0.47158960202438466</v>
      </c>
    </row>
    <row r="13" spans="1:7" x14ac:dyDescent="0.2">
      <c r="A13" t="s">
        <v>15</v>
      </c>
      <c r="B13">
        <v>2463</v>
      </c>
      <c r="C13">
        <v>0.68</v>
      </c>
      <c r="D13">
        <v>1674</v>
      </c>
      <c r="E13" s="1">
        <v>0.32</v>
      </c>
      <c r="F13">
        <v>789</v>
      </c>
      <c r="G13" s="1">
        <f>Table21[[#This Row],[Cell_count]]/Table21[[#Totals],[Cell_count]]</f>
        <v>0.28329882677708762</v>
      </c>
    </row>
    <row r="14" spans="1:7" x14ac:dyDescent="0.2">
      <c r="A14" t="s">
        <v>16</v>
      </c>
      <c r="B14">
        <v>37</v>
      </c>
      <c r="C14">
        <v>0.56999999999999995</v>
      </c>
      <c r="D14">
        <v>21</v>
      </c>
      <c r="E14" s="1">
        <v>0.43</v>
      </c>
      <c r="F14">
        <v>16</v>
      </c>
      <c r="G14" s="1">
        <f>Table21[[#This Row],[Cell_count]]/Table21[[#Totals],[Cell_count]]</f>
        <v>4.2558086036346907E-3</v>
      </c>
    </row>
    <row r="15" spans="1:7" x14ac:dyDescent="0.2">
      <c r="A15" t="s">
        <v>17</v>
      </c>
      <c r="B15">
        <v>5</v>
      </c>
      <c r="C15">
        <v>0.8</v>
      </c>
      <c r="D15">
        <v>4</v>
      </c>
      <c r="E15" s="1">
        <v>0.2</v>
      </c>
      <c r="F15">
        <v>1</v>
      </c>
      <c r="G15" s="1">
        <f>Table21[[#This Row],[Cell_count]]/Table21[[#Totals],[Cell_count]]</f>
        <v>5.751092707614447E-4</v>
      </c>
    </row>
    <row r="16" spans="1:7" x14ac:dyDescent="0.2">
      <c r="B16">
        <f>SUM(B4:B15)</f>
        <v>8694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6"/>
  <sheetViews>
    <sheetView workbookViewId="0">
      <selection activeCell="E32" sqref="E32"/>
    </sheetView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56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84</v>
      </c>
      <c r="C4">
        <v>0.49</v>
      </c>
      <c r="D4">
        <v>41</v>
      </c>
      <c r="E4" s="1">
        <v>0.51</v>
      </c>
      <c r="F4">
        <v>43</v>
      </c>
      <c r="G4" s="1">
        <f>Table22[[#This Row],[Cell_count]]/Table22[[#Totals],[Cell_count]]</f>
        <v>1.6184971098265895E-2</v>
      </c>
    </row>
    <row r="5" spans="1:7" x14ac:dyDescent="0.2">
      <c r="A5" t="s">
        <v>7</v>
      </c>
      <c r="B5">
        <v>269</v>
      </c>
      <c r="C5">
        <v>0.72</v>
      </c>
      <c r="D5">
        <v>193</v>
      </c>
      <c r="E5" s="1">
        <v>0.28000000000000003</v>
      </c>
      <c r="F5">
        <v>76</v>
      </c>
      <c r="G5" s="1">
        <f>Table22[[#This Row],[Cell_count]]/Table22[[#Totals],[Cell_count]]</f>
        <v>5.1830443159922926E-2</v>
      </c>
    </row>
    <row r="6" spans="1:7" x14ac:dyDescent="0.2">
      <c r="A6" t="s">
        <v>8</v>
      </c>
      <c r="B6">
        <v>4</v>
      </c>
      <c r="C6">
        <v>1</v>
      </c>
      <c r="D6">
        <v>4</v>
      </c>
      <c r="E6" s="1">
        <v>0</v>
      </c>
      <c r="F6">
        <v>0</v>
      </c>
      <c r="G6" s="1">
        <f>Table22[[#This Row],[Cell_count]]/Table22[[#Totals],[Cell_count]]</f>
        <v>7.7071290944123315E-4</v>
      </c>
    </row>
    <row r="7" spans="1:7" x14ac:dyDescent="0.2">
      <c r="A7" t="s">
        <v>9</v>
      </c>
      <c r="B7">
        <v>468</v>
      </c>
      <c r="C7">
        <v>0.73</v>
      </c>
      <c r="D7">
        <v>342</v>
      </c>
      <c r="E7" s="1">
        <v>0.27</v>
      </c>
      <c r="F7">
        <v>126</v>
      </c>
      <c r="G7" s="1">
        <f>Table22[[#This Row],[Cell_count]]/Table22[[#Totals],[Cell_count]]</f>
        <v>9.0173410404624274E-2</v>
      </c>
    </row>
    <row r="8" spans="1:7" x14ac:dyDescent="0.2">
      <c r="A8" t="s">
        <v>10</v>
      </c>
      <c r="B8">
        <v>9</v>
      </c>
      <c r="C8">
        <v>0.22</v>
      </c>
      <c r="D8">
        <v>2</v>
      </c>
      <c r="E8" s="1">
        <v>0.78</v>
      </c>
      <c r="F8">
        <v>7</v>
      </c>
      <c r="G8" s="1">
        <f>Table22[[#This Row],[Cell_count]]/Table22[[#Totals],[Cell_count]]</f>
        <v>1.7341040462427746E-3</v>
      </c>
    </row>
    <row r="9" spans="1:7" x14ac:dyDescent="0.2">
      <c r="A9" t="s">
        <v>11</v>
      </c>
      <c r="B9">
        <v>14</v>
      </c>
      <c r="C9">
        <v>0.64</v>
      </c>
      <c r="D9">
        <v>9</v>
      </c>
      <c r="E9" s="1">
        <v>0.36</v>
      </c>
      <c r="F9">
        <v>5</v>
      </c>
      <c r="G9" s="1">
        <f>Table22[[#This Row],[Cell_count]]/Table22[[#Totals],[Cell_count]]</f>
        <v>2.6974951830443161E-3</v>
      </c>
    </row>
    <row r="10" spans="1:7" x14ac:dyDescent="0.2">
      <c r="A10" t="s">
        <v>12</v>
      </c>
      <c r="B10">
        <v>195</v>
      </c>
      <c r="C10">
        <v>0.91</v>
      </c>
      <c r="D10">
        <v>177</v>
      </c>
      <c r="E10" s="1">
        <v>0.09</v>
      </c>
      <c r="F10">
        <v>18</v>
      </c>
      <c r="G10" s="1">
        <f>Table22[[#This Row],[Cell_count]]/Table22[[#Totals],[Cell_count]]</f>
        <v>3.7572254335260118E-2</v>
      </c>
    </row>
    <row r="11" spans="1:7" x14ac:dyDescent="0.2">
      <c r="A11" t="s">
        <v>13</v>
      </c>
      <c r="B11">
        <v>45</v>
      </c>
      <c r="C11">
        <v>0.6</v>
      </c>
      <c r="D11">
        <v>27</v>
      </c>
      <c r="E11" s="1">
        <v>0.4</v>
      </c>
      <c r="F11">
        <v>18</v>
      </c>
      <c r="G11" s="1">
        <f>Table22[[#This Row],[Cell_count]]/Table22[[#Totals],[Cell_count]]</f>
        <v>8.670520231213872E-3</v>
      </c>
    </row>
    <row r="12" spans="1:7" x14ac:dyDescent="0.2">
      <c r="A12" t="s">
        <v>14</v>
      </c>
      <c r="B12">
        <v>3239</v>
      </c>
      <c r="C12">
        <v>0.28999999999999998</v>
      </c>
      <c r="D12">
        <v>945</v>
      </c>
      <c r="E12" s="1">
        <v>0.71</v>
      </c>
      <c r="F12">
        <v>2294</v>
      </c>
      <c r="G12" s="1">
        <f>Table22[[#This Row],[Cell_count]]/Table22[[#Totals],[Cell_count]]</f>
        <v>0.62408477842003851</v>
      </c>
    </row>
    <row r="13" spans="1:7" x14ac:dyDescent="0.2">
      <c r="A13" t="s">
        <v>15</v>
      </c>
      <c r="B13">
        <v>841</v>
      </c>
      <c r="C13">
        <v>0.76</v>
      </c>
      <c r="D13">
        <v>642</v>
      </c>
      <c r="E13" s="1">
        <v>0.24</v>
      </c>
      <c r="F13">
        <v>199</v>
      </c>
      <c r="G13" s="1">
        <f>Table22[[#This Row],[Cell_count]]/Table22[[#Totals],[Cell_count]]</f>
        <v>0.16204238921001926</v>
      </c>
    </row>
    <row r="14" spans="1:7" x14ac:dyDescent="0.2">
      <c r="A14" t="s">
        <v>16</v>
      </c>
      <c r="B14">
        <v>8</v>
      </c>
      <c r="C14">
        <v>0.62</v>
      </c>
      <c r="D14">
        <v>5</v>
      </c>
      <c r="E14" s="1">
        <v>0.38</v>
      </c>
      <c r="F14">
        <v>3</v>
      </c>
      <c r="G14" s="1">
        <f>Table22[[#This Row],[Cell_count]]/Table22[[#Totals],[Cell_count]]</f>
        <v>1.5414258188824663E-3</v>
      </c>
    </row>
    <row r="15" spans="1:7" x14ac:dyDescent="0.2">
      <c r="A15" t="s">
        <v>17</v>
      </c>
      <c r="B15">
        <v>14</v>
      </c>
      <c r="C15">
        <v>0.93</v>
      </c>
      <c r="D15">
        <v>13</v>
      </c>
      <c r="E15" s="1">
        <v>7.0000000000000007E-2</v>
      </c>
      <c r="F15">
        <v>1</v>
      </c>
      <c r="G15" s="1">
        <f>Table22[[#This Row],[Cell_count]]/Table22[[#Totals],[Cell_count]]</f>
        <v>2.6974951830443161E-3</v>
      </c>
    </row>
    <row r="16" spans="1:7" x14ac:dyDescent="0.2">
      <c r="B16">
        <f>SUM(B4:B15)</f>
        <v>5190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38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201</v>
      </c>
      <c r="C4">
        <v>0.69</v>
      </c>
      <c r="D4">
        <v>138</v>
      </c>
      <c r="E4" s="1">
        <v>0.31</v>
      </c>
      <c r="F4">
        <v>63</v>
      </c>
      <c r="G4" s="1">
        <f>Table4[[#This Row],[Cell_count]]/Table4[[#Totals],[Cell_count]]</f>
        <v>3.0477634571645186E-2</v>
      </c>
    </row>
    <row r="5" spans="1:7" x14ac:dyDescent="0.2">
      <c r="A5" t="s">
        <v>7</v>
      </c>
      <c r="B5">
        <v>380</v>
      </c>
      <c r="C5">
        <v>0.64</v>
      </c>
      <c r="D5">
        <v>245</v>
      </c>
      <c r="E5" s="1">
        <v>0.36</v>
      </c>
      <c r="F5">
        <v>135</v>
      </c>
      <c r="G5" s="1">
        <f>Table4[[#This Row],[Cell_count]]/Table4[[#Totals],[Cell_count]]</f>
        <v>5.7619408642911298E-2</v>
      </c>
    </row>
    <row r="6" spans="1:7" x14ac:dyDescent="0.2">
      <c r="A6" t="s">
        <v>8</v>
      </c>
      <c r="B6">
        <v>27</v>
      </c>
      <c r="C6">
        <v>0.41</v>
      </c>
      <c r="D6">
        <v>11</v>
      </c>
      <c r="E6" s="1">
        <v>0.59</v>
      </c>
      <c r="F6">
        <v>16</v>
      </c>
      <c r="G6" s="1">
        <f>Table4[[#This Row],[Cell_count]]/Table4[[#Totals],[Cell_count]]</f>
        <v>4.094010614101592E-3</v>
      </c>
    </row>
    <row r="7" spans="1:7" x14ac:dyDescent="0.2">
      <c r="A7" t="s">
        <v>9</v>
      </c>
      <c r="B7">
        <v>163</v>
      </c>
      <c r="C7">
        <v>0.77</v>
      </c>
      <c r="D7">
        <v>126</v>
      </c>
      <c r="E7" s="1">
        <v>0.23</v>
      </c>
      <c r="F7">
        <v>37</v>
      </c>
      <c r="G7" s="1">
        <f>Table4[[#This Row],[Cell_count]]/Table4[[#Totals],[Cell_count]]</f>
        <v>2.4715693707354058E-2</v>
      </c>
    </row>
    <row r="8" spans="1:7" x14ac:dyDescent="0.2">
      <c r="A8" t="s">
        <v>10</v>
      </c>
      <c r="B8">
        <v>38</v>
      </c>
      <c r="C8">
        <v>0.97</v>
      </c>
      <c r="D8">
        <v>37</v>
      </c>
      <c r="E8" s="1">
        <v>0.03</v>
      </c>
      <c r="F8">
        <v>1</v>
      </c>
      <c r="G8" s="1">
        <f>Table4[[#This Row],[Cell_count]]/Table4[[#Totals],[Cell_count]]</f>
        <v>5.7619408642911292E-3</v>
      </c>
    </row>
    <row r="9" spans="1:7" x14ac:dyDescent="0.2">
      <c r="A9" t="s">
        <v>11</v>
      </c>
      <c r="B9">
        <v>16</v>
      </c>
      <c r="C9">
        <v>0.44</v>
      </c>
      <c r="D9">
        <v>7</v>
      </c>
      <c r="E9" s="1">
        <v>0.56000000000000005</v>
      </c>
      <c r="F9">
        <v>9</v>
      </c>
      <c r="G9" s="1">
        <f>Table4[[#This Row],[Cell_count]]/Table4[[#Totals],[Cell_count]]</f>
        <v>2.4260803639120547E-3</v>
      </c>
    </row>
    <row r="10" spans="1:7" x14ac:dyDescent="0.2">
      <c r="A10" t="s">
        <v>12</v>
      </c>
      <c r="B10">
        <v>6</v>
      </c>
      <c r="C10">
        <v>0.83</v>
      </c>
      <c r="D10">
        <v>5</v>
      </c>
      <c r="E10" s="1">
        <v>0.17</v>
      </c>
      <c r="F10">
        <v>1</v>
      </c>
      <c r="G10" s="1">
        <f>Table4[[#This Row],[Cell_count]]/Table4[[#Totals],[Cell_count]]</f>
        <v>9.0978013646702042E-4</v>
      </c>
    </row>
    <row r="11" spans="1:7" x14ac:dyDescent="0.2">
      <c r="A11" t="s">
        <v>13</v>
      </c>
      <c r="B11">
        <v>117</v>
      </c>
      <c r="C11">
        <v>0.85</v>
      </c>
      <c r="D11">
        <v>100</v>
      </c>
      <c r="E11" s="1">
        <v>0.15</v>
      </c>
      <c r="F11">
        <v>17</v>
      </c>
      <c r="G11" s="1">
        <f>Table4[[#This Row],[Cell_count]]/Table4[[#Totals],[Cell_count]]</f>
        <v>1.7740712661106901E-2</v>
      </c>
    </row>
    <row r="12" spans="1:7" x14ac:dyDescent="0.2">
      <c r="A12" t="s">
        <v>14</v>
      </c>
      <c r="B12">
        <v>3222</v>
      </c>
      <c r="C12">
        <v>0.28999999999999998</v>
      </c>
      <c r="D12">
        <v>927</v>
      </c>
      <c r="E12" s="1">
        <v>0.71</v>
      </c>
      <c r="F12">
        <v>2295</v>
      </c>
      <c r="G12" s="1">
        <f>Table4[[#This Row],[Cell_count]]/Table4[[#Totals],[Cell_count]]</f>
        <v>0.48855193328279001</v>
      </c>
    </row>
    <row r="13" spans="1:7" x14ac:dyDescent="0.2">
      <c r="A13" t="s">
        <v>15</v>
      </c>
      <c r="B13">
        <v>2396</v>
      </c>
      <c r="C13">
        <v>0.67</v>
      </c>
      <c r="D13">
        <v>1600</v>
      </c>
      <c r="E13" s="1">
        <v>0.33</v>
      </c>
      <c r="F13">
        <v>796</v>
      </c>
      <c r="G13" s="1">
        <f>Table4[[#This Row],[Cell_count]]/Table4[[#Totals],[Cell_count]]</f>
        <v>0.3633055344958302</v>
      </c>
    </row>
    <row r="14" spans="1:7" x14ac:dyDescent="0.2">
      <c r="A14" t="s">
        <v>16</v>
      </c>
      <c r="B14">
        <v>19</v>
      </c>
      <c r="C14">
        <v>0.68</v>
      </c>
      <c r="D14">
        <v>13</v>
      </c>
      <c r="E14" s="1">
        <v>0.32</v>
      </c>
      <c r="F14">
        <v>6</v>
      </c>
      <c r="G14" s="1">
        <f>Table4[[#This Row],[Cell_count]]/Table4[[#Totals],[Cell_count]]</f>
        <v>2.8809704321455646E-3</v>
      </c>
    </row>
    <row r="15" spans="1:7" x14ac:dyDescent="0.2">
      <c r="A15" t="s">
        <v>17</v>
      </c>
      <c r="B15">
        <v>10</v>
      </c>
      <c r="C15">
        <v>0.6</v>
      </c>
      <c r="D15">
        <v>6</v>
      </c>
      <c r="E15" s="1">
        <v>0.4</v>
      </c>
      <c r="F15">
        <v>4</v>
      </c>
      <c r="G15" s="1">
        <f>Table4[[#This Row],[Cell_count]]/Table4[[#Totals],[Cell_count]]</f>
        <v>1.5163002274450341E-3</v>
      </c>
    </row>
    <row r="16" spans="1:7" x14ac:dyDescent="0.2">
      <c r="B16">
        <f>SUM(B4:B15)</f>
        <v>6595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39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244</v>
      </c>
      <c r="C4">
        <v>0.6</v>
      </c>
      <c r="D4">
        <v>146</v>
      </c>
      <c r="E4" s="1">
        <v>0.4</v>
      </c>
      <c r="F4">
        <v>98</v>
      </c>
      <c r="G4" s="1">
        <f>Table5[[#This Row],[Cell_count]]/Table5[[#Totals],[Cell_count]]</f>
        <v>2.1390374331550801E-2</v>
      </c>
    </row>
    <row r="5" spans="1:7" x14ac:dyDescent="0.2">
      <c r="A5" t="s">
        <v>7</v>
      </c>
      <c r="B5">
        <v>811</v>
      </c>
      <c r="C5">
        <v>0.82</v>
      </c>
      <c r="D5">
        <v>667</v>
      </c>
      <c r="E5" s="1">
        <v>0.18</v>
      </c>
      <c r="F5">
        <v>144</v>
      </c>
      <c r="G5" s="1">
        <f>Table5[[#This Row],[Cell_count]]/Table5[[#Totals],[Cell_count]]</f>
        <v>7.109669501183484E-2</v>
      </c>
    </row>
    <row r="6" spans="1:7" x14ac:dyDescent="0.2">
      <c r="A6" t="s">
        <v>8</v>
      </c>
      <c r="B6">
        <v>19</v>
      </c>
      <c r="C6">
        <v>0.68</v>
      </c>
      <c r="D6">
        <v>13</v>
      </c>
      <c r="E6" s="1">
        <v>0.32</v>
      </c>
      <c r="F6">
        <v>6</v>
      </c>
      <c r="G6" s="1">
        <f>Table5[[#This Row],[Cell_count]]/Table5[[#Totals],[Cell_count]]</f>
        <v>1.6656439028666608E-3</v>
      </c>
    </row>
    <row r="7" spans="1:7" x14ac:dyDescent="0.2">
      <c r="A7" t="s">
        <v>9</v>
      </c>
      <c r="B7">
        <v>217</v>
      </c>
      <c r="C7">
        <v>0.83</v>
      </c>
      <c r="D7">
        <v>180</v>
      </c>
      <c r="E7" s="1">
        <v>0.17</v>
      </c>
      <c r="F7">
        <v>37</v>
      </c>
      <c r="G7" s="1">
        <f>Table5[[#This Row],[Cell_count]]/Table5[[#Totals],[Cell_count]]</f>
        <v>1.9023406680108705E-2</v>
      </c>
    </row>
    <row r="8" spans="1:7" x14ac:dyDescent="0.2">
      <c r="A8" t="s">
        <v>10</v>
      </c>
      <c r="B8">
        <v>70</v>
      </c>
      <c r="C8">
        <v>0.74</v>
      </c>
      <c r="D8">
        <v>52</v>
      </c>
      <c r="E8" s="1">
        <v>0.26</v>
      </c>
      <c r="F8">
        <v>18</v>
      </c>
      <c r="G8" s="1">
        <f>Table5[[#This Row],[Cell_count]]/Table5[[#Totals],[Cell_count]]</f>
        <v>6.1365828000350658E-3</v>
      </c>
    </row>
    <row r="9" spans="1:7" x14ac:dyDescent="0.2">
      <c r="A9" t="s">
        <v>11</v>
      </c>
      <c r="B9">
        <v>39</v>
      </c>
      <c r="C9">
        <v>0.62</v>
      </c>
      <c r="D9">
        <v>24</v>
      </c>
      <c r="E9" s="1">
        <v>0.38</v>
      </c>
      <c r="F9">
        <v>15</v>
      </c>
      <c r="G9" s="1">
        <f>Table5[[#This Row],[Cell_count]]/Table5[[#Totals],[Cell_count]]</f>
        <v>3.418953274305251E-3</v>
      </c>
    </row>
    <row r="10" spans="1:7" x14ac:dyDescent="0.2">
      <c r="A10" t="s">
        <v>12</v>
      </c>
      <c r="B10">
        <v>60</v>
      </c>
      <c r="C10">
        <v>0.82</v>
      </c>
      <c r="D10">
        <v>49</v>
      </c>
      <c r="E10" s="1">
        <v>0.18</v>
      </c>
      <c r="F10">
        <v>11</v>
      </c>
      <c r="G10" s="1">
        <f>Table5[[#This Row],[Cell_count]]/Table5[[#Totals],[Cell_count]]</f>
        <v>5.2599281143157709E-3</v>
      </c>
    </row>
    <row r="11" spans="1:7" x14ac:dyDescent="0.2">
      <c r="A11" t="s">
        <v>13</v>
      </c>
      <c r="B11">
        <v>152</v>
      </c>
      <c r="C11">
        <v>0.72</v>
      </c>
      <c r="D11">
        <v>109</v>
      </c>
      <c r="E11" s="1">
        <v>0.28000000000000003</v>
      </c>
      <c r="F11">
        <v>43</v>
      </c>
      <c r="G11" s="1">
        <f>Table5[[#This Row],[Cell_count]]/Table5[[#Totals],[Cell_count]]</f>
        <v>1.3325151222933287E-2</v>
      </c>
    </row>
    <row r="12" spans="1:7" x14ac:dyDescent="0.2">
      <c r="A12" t="s">
        <v>14</v>
      </c>
      <c r="B12">
        <v>6197</v>
      </c>
      <c r="C12">
        <v>0.42</v>
      </c>
      <c r="D12">
        <v>2603</v>
      </c>
      <c r="E12" s="1">
        <v>0.57999999999999996</v>
      </c>
      <c r="F12">
        <v>3594</v>
      </c>
      <c r="G12" s="1">
        <f>Table5[[#This Row],[Cell_count]]/Table5[[#Totals],[Cell_count]]</f>
        <v>0.54326290874024719</v>
      </c>
    </row>
    <row r="13" spans="1:7" x14ac:dyDescent="0.2">
      <c r="A13" t="s">
        <v>15</v>
      </c>
      <c r="B13">
        <v>3505</v>
      </c>
      <c r="C13">
        <v>0.8</v>
      </c>
      <c r="D13">
        <v>2789</v>
      </c>
      <c r="E13" s="1">
        <v>0.2</v>
      </c>
      <c r="F13">
        <v>716</v>
      </c>
      <c r="G13" s="1">
        <f>Table5[[#This Row],[Cell_count]]/Table5[[#Totals],[Cell_count]]</f>
        <v>0.30726746734461297</v>
      </c>
    </row>
    <row r="14" spans="1:7" x14ac:dyDescent="0.2">
      <c r="A14" t="s">
        <v>16</v>
      </c>
      <c r="B14">
        <v>69</v>
      </c>
      <c r="C14">
        <v>0.74</v>
      </c>
      <c r="D14">
        <v>51</v>
      </c>
      <c r="E14" s="1">
        <v>0.26</v>
      </c>
      <c r="F14">
        <v>18</v>
      </c>
      <c r="G14" s="1">
        <f>Table5[[#This Row],[Cell_count]]/Table5[[#Totals],[Cell_count]]</f>
        <v>6.0489173314631365E-3</v>
      </c>
    </row>
    <row r="15" spans="1:7" x14ac:dyDescent="0.2">
      <c r="A15" t="s">
        <v>17</v>
      </c>
      <c r="B15">
        <v>24</v>
      </c>
      <c r="C15">
        <v>0.88</v>
      </c>
      <c r="D15">
        <v>21</v>
      </c>
      <c r="E15" s="1">
        <v>0.12</v>
      </c>
      <c r="F15">
        <v>3</v>
      </c>
      <c r="G15" s="1">
        <f>Table5[[#This Row],[Cell_count]]/Table5[[#Totals],[Cell_count]]</f>
        <v>2.1039712457263083E-3</v>
      </c>
    </row>
    <row r="16" spans="1:7" x14ac:dyDescent="0.2">
      <c r="B16">
        <f>SUM(B4:B15)</f>
        <v>11407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40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275</v>
      </c>
      <c r="C4">
        <v>0.54</v>
      </c>
      <c r="D4">
        <v>149</v>
      </c>
      <c r="E4" s="1">
        <v>0.46</v>
      </c>
      <c r="F4">
        <v>126</v>
      </c>
      <c r="G4" s="1">
        <f>Table6[[#This Row],[Cell_count]]/Table6[[#Totals],[Cell_count]]</f>
        <v>3.2540527748195477E-2</v>
      </c>
    </row>
    <row r="5" spans="1:7" x14ac:dyDescent="0.2">
      <c r="A5" t="s">
        <v>7</v>
      </c>
      <c r="B5">
        <v>627</v>
      </c>
      <c r="C5">
        <v>0.65</v>
      </c>
      <c r="D5">
        <v>406</v>
      </c>
      <c r="E5" s="1">
        <v>0.35</v>
      </c>
      <c r="F5">
        <v>221</v>
      </c>
      <c r="G5" s="1">
        <f>Table6[[#This Row],[Cell_count]]/Table6[[#Totals],[Cell_count]]</f>
        <v>7.4192403265885692E-2</v>
      </c>
    </row>
    <row r="6" spans="1:7" x14ac:dyDescent="0.2">
      <c r="A6" t="s">
        <v>8</v>
      </c>
      <c r="B6">
        <v>33</v>
      </c>
      <c r="C6">
        <v>0.73</v>
      </c>
      <c r="D6">
        <v>24</v>
      </c>
      <c r="E6" s="1">
        <v>0.27</v>
      </c>
      <c r="F6">
        <v>9</v>
      </c>
      <c r="G6" s="1">
        <f>Table6[[#This Row],[Cell_count]]/Table6[[#Totals],[Cell_count]]</f>
        <v>3.9048633297834577E-3</v>
      </c>
    </row>
    <row r="7" spans="1:7" x14ac:dyDescent="0.2">
      <c r="A7" t="s">
        <v>9</v>
      </c>
      <c r="B7">
        <v>85</v>
      </c>
      <c r="C7">
        <v>0.54</v>
      </c>
      <c r="D7">
        <v>46</v>
      </c>
      <c r="E7" s="1">
        <v>0.46</v>
      </c>
      <c r="F7">
        <v>39</v>
      </c>
      <c r="G7" s="1">
        <f>Table6[[#This Row],[Cell_count]]/Table6[[#Totals],[Cell_count]]</f>
        <v>1.0057981303987693E-2</v>
      </c>
    </row>
    <row r="8" spans="1:7" x14ac:dyDescent="0.2">
      <c r="A8" t="s">
        <v>10</v>
      </c>
      <c r="B8">
        <v>58</v>
      </c>
      <c r="C8">
        <v>0.67</v>
      </c>
      <c r="D8">
        <v>39</v>
      </c>
      <c r="E8" s="1">
        <v>0.33</v>
      </c>
      <c r="F8">
        <v>19</v>
      </c>
      <c r="G8" s="1">
        <f>Table6[[#This Row],[Cell_count]]/Table6[[#Totals],[Cell_count]]</f>
        <v>6.8630931250739553E-3</v>
      </c>
    </row>
    <row r="9" spans="1:7" x14ac:dyDescent="0.2">
      <c r="A9" t="s">
        <v>11</v>
      </c>
      <c r="B9">
        <v>5</v>
      </c>
      <c r="C9">
        <v>0.8</v>
      </c>
      <c r="D9">
        <v>4</v>
      </c>
      <c r="E9" s="1">
        <v>0.2</v>
      </c>
      <c r="F9">
        <v>1</v>
      </c>
      <c r="G9" s="1">
        <f>Table6[[#This Row],[Cell_count]]/Table6[[#Totals],[Cell_count]]</f>
        <v>5.9164595905809966E-4</v>
      </c>
    </row>
    <row r="10" spans="1:7" x14ac:dyDescent="0.2">
      <c r="A10" t="s">
        <v>12</v>
      </c>
      <c r="B10">
        <v>9</v>
      </c>
      <c r="C10">
        <v>1</v>
      </c>
      <c r="D10">
        <v>9</v>
      </c>
      <c r="E10" s="1">
        <v>0</v>
      </c>
      <c r="F10">
        <v>0</v>
      </c>
      <c r="G10" s="1">
        <f>Table6[[#This Row],[Cell_count]]/Table6[[#Totals],[Cell_count]]</f>
        <v>1.0649627263045794E-3</v>
      </c>
    </row>
    <row r="11" spans="1:7" x14ac:dyDescent="0.2">
      <c r="A11" t="s">
        <v>13</v>
      </c>
      <c r="B11">
        <v>160</v>
      </c>
      <c r="C11">
        <v>0.76</v>
      </c>
      <c r="D11">
        <v>122</v>
      </c>
      <c r="E11" s="1">
        <v>0.24</v>
      </c>
      <c r="F11">
        <v>38</v>
      </c>
      <c r="G11" s="1">
        <f>Table6[[#This Row],[Cell_count]]/Table6[[#Totals],[Cell_count]]</f>
        <v>1.8932670689859189E-2</v>
      </c>
    </row>
    <row r="12" spans="1:7" x14ac:dyDescent="0.2">
      <c r="A12" t="s">
        <v>14</v>
      </c>
      <c r="B12">
        <v>4696</v>
      </c>
      <c r="C12">
        <v>0.34</v>
      </c>
      <c r="D12">
        <v>1587</v>
      </c>
      <c r="E12" s="1">
        <v>0.66</v>
      </c>
      <c r="F12">
        <v>3109</v>
      </c>
      <c r="G12" s="1">
        <f>Table6[[#This Row],[Cell_count]]/Table6[[#Totals],[Cell_count]]</f>
        <v>0.55567388474736723</v>
      </c>
    </row>
    <row r="13" spans="1:7" x14ac:dyDescent="0.2">
      <c r="A13" t="s">
        <v>15</v>
      </c>
      <c r="B13">
        <v>2444</v>
      </c>
      <c r="C13">
        <v>0.64</v>
      </c>
      <c r="D13">
        <v>1557</v>
      </c>
      <c r="E13" s="1">
        <v>0.36</v>
      </c>
      <c r="F13">
        <v>887</v>
      </c>
      <c r="G13" s="1">
        <f>Table6[[#This Row],[Cell_count]]/Table6[[#Totals],[Cell_count]]</f>
        <v>0.2891965447875991</v>
      </c>
    </row>
    <row r="14" spans="1:7" x14ac:dyDescent="0.2">
      <c r="A14" t="s">
        <v>16</v>
      </c>
      <c r="B14">
        <v>48</v>
      </c>
      <c r="C14">
        <v>0.75</v>
      </c>
      <c r="D14">
        <v>36</v>
      </c>
      <c r="E14" s="1">
        <v>0.25</v>
      </c>
      <c r="F14">
        <v>12</v>
      </c>
      <c r="G14" s="1">
        <f>Table6[[#This Row],[Cell_count]]/Table6[[#Totals],[Cell_count]]</f>
        <v>5.6798012069577564E-3</v>
      </c>
    </row>
    <row r="15" spans="1:7" x14ac:dyDescent="0.2">
      <c r="A15" t="s">
        <v>17</v>
      </c>
      <c r="B15">
        <v>11</v>
      </c>
      <c r="C15">
        <v>0.64</v>
      </c>
      <c r="D15">
        <v>7</v>
      </c>
      <c r="E15" s="1">
        <v>0.36</v>
      </c>
      <c r="F15">
        <v>4</v>
      </c>
      <c r="G15" s="1">
        <f>Table6[[#This Row],[Cell_count]]/Table6[[#Totals],[Cell_count]]</f>
        <v>1.3016211099278192E-3</v>
      </c>
    </row>
    <row r="16" spans="1:7" x14ac:dyDescent="0.2">
      <c r="B16">
        <f>SUM(B4:B15)</f>
        <v>8451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41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128</v>
      </c>
      <c r="C4">
        <v>0.63</v>
      </c>
      <c r="D4">
        <v>81</v>
      </c>
      <c r="E4" s="1">
        <v>0.37</v>
      </c>
      <c r="F4">
        <v>47</v>
      </c>
      <c r="G4" s="1">
        <f>Table7[[#This Row],[Cell_count]]/Table7[[#Totals],[Cell_count]]</f>
        <v>1.7694221730716064E-2</v>
      </c>
    </row>
    <row r="5" spans="1:7" x14ac:dyDescent="0.2">
      <c r="A5" t="s">
        <v>7</v>
      </c>
      <c r="B5">
        <v>1001</v>
      </c>
      <c r="C5">
        <v>0.76</v>
      </c>
      <c r="D5">
        <v>758</v>
      </c>
      <c r="E5" s="1">
        <v>0.24</v>
      </c>
      <c r="F5">
        <v>243</v>
      </c>
      <c r="G5" s="1">
        <f>Table7[[#This Row],[Cell_count]]/Table7[[#Totals],[Cell_count]]</f>
        <v>0.13837434337849047</v>
      </c>
    </row>
    <row r="6" spans="1:7" x14ac:dyDescent="0.2">
      <c r="A6" t="s">
        <v>8</v>
      </c>
      <c r="B6">
        <v>14</v>
      </c>
      <c r="C6">
        <v>0.79</v>
      </c>
      <c r="D6">
        <v>11</v>
      </c>
      <c r="E6" s="1">
        <v>0.21</v>
      </c>
      <c r="F6">
        <v>3</v>
      </c>
      <c r="G6" s="1">
        <f>Table7[[#This Row],[Cell_count]]/Table7[[#Totals],[Cell_count]]</f>
        <v>1.9353055017970694E-3</v>
      </c>
    </row>
    <row r="7" spans="1:7" x14ac:dyDescent="0.2">
      <c r="A7" t="s">
        <v>9</v>
      </c>
      <c r="B7">
        <v>143</v>
      </c>
      <c r="C7">
        <v>0.72</v>
      </c>
      <c r="D7">
        <v>103</v>
      </c>
      <c r="E7" s="1">
        <v>0.28000000000000003</v>
      </c>
      <c r="F7">
        <v>40</v>
      </c>
      <c r="G7" s="1">
        <f>Table7[[#This Row],[Cell_count]]/Table7[[#Totals],[Cell_count]]</f>
        <v>1.9767763339784351E-2</v>
      </c>
    </row>
    <row r="8" spans="1:7" x14ac:dyDescent="0.2">
      <c r="A8" t="s">
        <v>10</v>
      </c>
      <c r="B8">
        <v>29</v>
      </c>
      <c r="C8">
        <v>0.69</v>
      </c>
      <c r="D8">
        <v>20</v>
      </c>
      <c r="E8" s="1">
        <v>0.31</v>
      </c>
      <c r="F8">
        <v>9</v>
      </c>
      <c r="G8" s="1">
        <f>Table7[[#This Row],[Cell_count]]/Table7[[#Totals],[Cell_count]]</f>
        <v>4.008847110865358E-3</v>
      </c>
    </row>
    <row r="9" spans="1:7" x14ac:dyDescent="0.2">
      <c r="A9" t="s">
        <v>11</v>
      </c>
      <c r="B9">
        <v>7</v>
      </c>
      <c r="C9">
        <v>0.86</v>
      </c>
      <c r="D9">
        <v>6</v>
      </c>
      <c r="E9" s="1">
        <v>0.14000000000000001</v>
      </c>
      <c r="F9">
        <v>1</v>
      </c>
      <c r="G9" s="1">
        <f>Table7[[#This Row],[Cell_count]]/Table7[[#Totals],[Cell_count]]</f>
        <v>9.676527508985347E-4</v>
      </c>
    </row>
    <row r="10" spans="1:7" x14ac:dyDescent="0.2">
      <c r="A10" t="s">
        <v>12</v>
      </c>
      <c r="B10">
        <v>53</v>
      </c>
      <c r="C10">
        <v>0.96</v>
      </c>
      <c r="D10">
        <v>51</v>
      </c>
      <c r="E10" s="1">
        <v>0.04</v>
      </c>
      <c r="F10">
        <v>2</v>
      </c>
      <c r="G10" s="1">
        <f>Table7[[#This Row],[Cell_count]]/Table7[[#Totals],[Cell_count]]</f>
        <v>7.3265136853746197E-3</v>
      </c>
    </row>
    <row r="11" spans="1:7" x14ac:dyDescent="0.2">
      <c r="A11" t="s">
        <v>13</v>
      </c>
      <c r="B11">
        <v>109</v>
      </c>
      <c r="C11">
        <v>0.94</v>
      </c>
      <c r="D11">
        <v>102</v>
      </c>
      <c r="E11" s="1">
        <v>0.06</v>
      </c>
      <c r="F11">
        <v>7</v>
      </c>
      <c r="G11" s="1">
        <f>Table7[[#This Row],[Cell_count]]/Table7[[#Totals],[Cell_count]]</f>
        <v>1.5067735692562898E-2</v>
      </c>
    </row>
    <row r="12" spans="1:7" x14ac:dyDescent="0.2">
      <c r="A12" t="s">
        <v>14</v>
      </c>
      <c r="B12">
        <v>3634</v>
      </c>
      <c r="C12">
        <v>0.35</v>
      </c>
      <c r="D12">
        <v>1276</v>
      </c>
      <c r="E12" s="1">
        <v>0.65</v>
      </c>
      <c r="F12">
        <v>2358</v>
      </c>
      <c r="G12" s="1">
        <f>Table7[[#This Row],[Cell_count]]/Table7[[#Totals],[Cell_count]]</f>
        <v>0.50235001382361077</v>
      </c>
    </row>
    <row r="13" spans="1:7" x14ac:dyDescent="0.2">
      <c r="A13" t="s">
        <v>15</v>
      </c>
      <c r="B13">
        <v>2081</v>
      </c>
      <c r="C13">
        <v>0.72</v>
      </c>
      <c r="D13">
        <v>1498</v>
      </c>
      <c r="E13" s="1">
        <v>0.28000000000000003</v>
      </c>
      <c r="F13">
        <v>583</v>
      </c>
      <c r="G13" s="1">
        <f>Table7[[#This Row],[Cell_count]]/Table7[[#Totals],[Cell_count]]</f>
        <v>0.28766933923140725</v>
      </c>
    </row>
    <row r="14" spans="1:7" x14ac:dyDescent="0.2">
      <c r="A14" t="s">
        <v>16</v>
      </c>
      <c r="B14">
        <v>34</v>
      </c>
      <c r="C14">
        <v>0.74</v>
      </c>
      <c r="D14">
        <v>25</v>
      </c>
      <c r="E14" s="1">
        <v>0.26</v>
      </c>
      <c r="F14">
        <v>9</v>
      </c>
      <c r="G14" s="1">
        <f>Table7[[#This Row],[Cell_count]]/Table7[[#Totals],[Cell_count]]</f>
        <v>4.7000276472214542E-3</v>
      </c>
    </row>
    <row r="15" spans="1:7" x14ac:dyDescent="0.2">
      <c r="A15" t="s">
        <v>17</v>
      </c>
      <c r="B15">
        <v>1</v>
      </c>
      <c r="C15">
        <v>0</v>
      </c>
      <c r="D15">
        <v>0</v>
      </c>
      <c r="E15" s="1">
        <v>1</v>
      </c>
      <c r="F15">
        <v>1</v>
      </c>
      <c r="G15" s="1">
        <f>Table7[[#This Row],[Cell_count]]/Table7[[#Totals],[Cell_count]]</f>
        <v>1.3823610727121925E-4</v>
      </c>
    </row>
    <row r="16" spans="1:7" x14ac:dyDescent="0.2">
      <c r="B16">
        <f>SUM(B4:B15)</f>
        <v>7234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42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321</v>
      </c>
      <c r="C4">
        <v>0.68</v>
      </c>
      <c r="D4">
        <v>219</v>
      </c>
      <c r="E4" s="1">
        <v>0.32</v>
      </c>
      <c r="F4">
        <v>102</v>
      </c>
      <c r="G4" s="1">
        <f>Table8[[#This Row],[Cell_count]]/Table8[[#Totals],[Cell_count]]</f>
        <v>2.871455407460417E-2</v>
      </c>
    </row>
    <row r="5" spans="1:7" x14ac:dyDescent="0.2">
      <c r="A5" t="s">
        <v>7</v>
      </c>
      <c r="B5">
        <v>672</v>
      </c>
      <c r="C5">
        <v>0.67</v>
      </c>
      <c r="D5">
        <v>452</v>
      </c>
      <c r="E5" s="1">
        <v>0.33</v>
      </c>
      <c r="F5">
        <v>220</v>
      </c>
      <c r="G5" s="1">
        <f>Table8[[#This Row],[Cell_count]]/Table8[[#Totals],[Cell_count]]</f>
        <v>6.0112711333750783E-2</v>
      </c>
    </row>
    <row r="6" spans="1:7" x14ac:dyDescent="0.2">
      <c r="A6" t="s">
        <v>8</v>
      </c>
      <c r="B6">
        <v>33</v>
      </c>
      <c r="C6">
        <v>0.67</v>
      </c>
      <c r="D6">
        <v>22</v>
      </c>
      <c r="E6" s="1">
        <v>0.33</v>
      </c>
      <c r="F6">
        <v>11</v>
      </c>
      <c r="G6" s="1">
        <f>Table8[[#This Row],[Cell_count]]/Table8[[#Totals],[Cell_count]]</f>
        <v>2.95196350299669E-3</v>
      </c>
    </row>
    <row r="7" spans="1:7" x14ac:dyDescent="0.2">
      <c r="A7" t="s">
        <v>9</v>
      </c>
      <c r="B7">
        <v>270</v>
      </c>
      <c r="C7">
        <v>0.48</v>
      </c>
      <c r="D7">
        <v>130</v>
      </c>
      <c r="E7" s="1">
        <v>0.52</v>
      </c>
      <c r="F7">
        <v>140</v>
      </c>
      <c r="G7" s="1">
        <f>Table8[[#This Row],[Cell_count]]/Table8[[#Totals],[Cell_count]]</f>
        <v>2.4152428660882012E-2</v>
      </c>
    </row>
    <row r="8" spans="1:7" x14ac:dyDescent="0.2">
      <c r="A8" t="s">
        <v>10</v>
      </c>
      <c r="B8">
        <v>83</v>
      </c>
      <c r="C8">
        <v>0.66</v>
      </c>
      <c r="D8">
        <v>55</v>
      </c>
      <c r="E8" s="1">
        <v>0.34</v>
      </c>
      <c r="F8">
        <v>28</v>
      </c>
      <c r="G8" s="1">
        <f>Table8[[#This Row],[Cell_count]]/Table8[[#Totals],[Cell_count]]</f>
        <v>7.4246354772341001E-3</v>
      </c>
    </row>
    <row r="9" spans="1:7" x14ac:dyDescent="0.2">
      <c r="A9" t="s">
        <v>11</v>
      </c>
      <c r="B9">
        <v>20</v>
      </c>
      <c r="C9">
        <v>0.6</v>
      </c>
      <c r="D9">
        <v>12</v>
      </c>
      <c r="E9" s="1">
        <v>0.4</v>
      </c>
      <c r="F9">
        <v>8</v>
      </c>
      <c r="G9" s="1">
        <f>Table8[[#This Row],[Cell_count]]/Table8[[#Totals],[Cell_count]]</f>
        <v>1.7890687896949637E-3</v>
      </c>
    </row>
    <row r="10" spans="1:7" x14ac:dyDescent="0.2">
      <c r="A10" t="s">
        <v>12</v>
      </c>
      <c r="B10">
        <v>60</v>
      </c>
      <c r="C10">
        <v>0.9</v>
      </c>
      <c r="D10">
        <v>54</v>
      </c>
      <c r="E10" s="1">
        <v>0.1</v>
      </c>
      <c r="F10">
        <v>6</v>
      </c>
      <c r="G10" s="1">
        <f>Table8[[#This Row],[Cell_count]]/Table8[[#Totals],[Cell_count]]</f>
        <v>5.3672063690848914E-3</v>
      </c>
    </row>
    <row r="11" spans="1:7" x14ac:dyDescent="0.2">
      <c r="A11" t="s">
        <v>13</v>
      </c>
      <c r="B11">
        <v>177</v>
      </c>
      <c r="C11">
        <v>0.79</v>
      </c>
      <c r="D11">
        <v>139</v>
      </c>
      <c r="E11" s="1">
        <v>0.21</v>
      </c>
      <c r="F11">
        <v>38</v>
      </c>
      <c r="G11" s="1">
        <f>Table8[[#This Row],[Cell_count]]/Table8[[#Totals],[Cell_count]]</f>
        <v>1.5833258788800431E-2</v>
      </c>
    </row>
    <row r="12" spans="1:7" x14ac:dyDescent="0.2">
      <c r="A12" t="s">
        <v>14</v>
      </c>
      <c r="B12">
        <v>6284</v>
      </c>
      <c r="C12">
        <v>0.32</v>
      </c>
      <c r="D12">
        <v>2007</v>
      </c>
      <c r="E12" s="1">
        <v>0.68</v>
      </c>
      <c r="F12">
        <v>4277</v>
      </c>
      <c r="G12" s="1">
        <f>Table8[[#This Row],[Cell_count]]/Table8[[#Totals],[Cell_count]]</f>
        <v>0.56212541372215763</v>
      </c>
    </row>
    <row r="13" spans="1:7" x14ac:dyDescent="0.2">
      <c r="A13" t="s">
        <v>15</v>
      </c>
      <c r="B13">
        <v>3210</v>
      </c>
      <c r="C13">
        <v>0.62</v>
      </c>
      <c r="D13">
        <v>1992</v>
      </c>
      <c r="E13" s="1">
        <v>0.38</v>
      </c>
      <c r="F13">
        <v>1218</v>
      </c>
      <c r="G13" s="1">
        <f>Table8[[#This Row],[Cell_count]]/Table8[[#Totals],[Cell_count]]</f>
        <v>0.28714554074604171</v>
      </c>
    </row>
    <row r="14" spans="1:7" x14ac:dyDescent="0.2">
      <c r="A14" t="s">
        <v>16</v>
      </c>
      <c r="B14">
        <v>39</v>
      </c>
      <c r="C14">
        <v>0.62</v>
      </c>
      <c r="D14">
        <v>24</v>
      </c>
      <c r="E14" s="1">
        <v>0.38</v>
      </c>
      <c r="F14">
        <v>15</v>
      </c>
      <c r="G14" s="1">
        <f>Table8[[#This Row],[Cell_count]]/Table8[[#Totals],[Cell_count]]</f>
        <v>3.4886841399051792E-3</v>
      </c>
    </row>
    <row r="15" spans="1:7" x14ac:dyDescent="0.2">
      <c r="A15" t="s">
        <v>17</v>
      </c>
      <c r="B15">
        <v>10</v>
      </c>
      <c r="C15">
        <v>0.4</v>
      </c>
      <c r="D15">
        <v>4</v>
      </c>
      <c r="E15" s="1">
        <v>0.6</v>
      </c>
      <c r="F15">
        <v>6</v>
      </c>
      <c r="G15" s="1">
        <f>Table8[[#This Row],[Cell_count]]/Table8[[#Totals],[Cell_count]]</f>
        <v>8.9453439484748186E-4</v>
      </c>
    </row>
    <row r="16" spans="1:7" x14ac:dyDescent="0.2">
      <c r="B16">
        <f>SUM(B4:B15)</f>
        <v>11179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43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293</v>
      </c>
      <c r="C4">
        <v>0.54</v>
      </c>
      <c r="D4">
        <v>157</v>
      </c>
      <c r="E4" s="1">
        <v>0.46</v>
      </c>
      <c r="F4">
        <v>136</v>
      </c>
      <c r="G4" s="1">
        <f>Table9[[#This Row],[Cell_count]]/Table9[[#Totals],[Cell_count]]</f>
        <v>2.4997867076188039E-2</v>
      </c>
    </row>
    <row r="5" spans="1:7" x14ac:dyDescent="0.2">
      <c r="A5" t="s">
        <v>7</v>
      </c>
      <c r="B5">
        <v>667</v>
      </c>
      <c r="C5">
        <v>0.72</v>
      </c>
      <c r="D5">
        <v>481</v>
      </c>
      <c r="E5" s="1">
        <v>0.28000000000000003</v>
      </c>
      <c r="F5">
        <v>186</v>
      </c>
      <c r="G5" s="1">
        <f>Table9[[#This Row],[Cell_count]]/Table9[[#Totals],[Cell_count]]</f>
        <v>5.690640730313113E-2</v>
      </c>
    </row>
    <row r="6" spans="1:7" x14ac:dyDescent="0.2">
      <c r="A6" t="s">
        <v>8</v>
      </c>
      <c r="B6">
        <v>32</v>
      </c>
      <c r="C6">
        <v>0.56000000000000005</v>
      </c>
      <c r="D6">
        <v>18</v>
      </c>
      <c r="E6" s="1">
        <v>0.44</v>
      </c>
      <c r="F6">
        <v>14</v>
      </c>
      <c r="G6" s="1">
        <f>Table9[[#This Row],[Cell_count]]/Table9[[#Totals],[Cell_count]]</f>
        <v>2.730142479310639E-3</v>
      </c>
    </row>
    <row r="7" spans="1:7" x14ac:dyDescent="0.2">
      <c r="A7" t="s">
        <v>9</v>
      </c>
      <c r="B7">
        <v>188</v>
      </c>
      <c r="C7">
        <v>0.75</v>
      </c>
      <c r="D7">
        <v>141</v>
      </c>
      <c r="E7" s="1">
        <v>0.25</v>
      </c>
      <c r="F7">
        <v>47</v>
      </c>
      <c r="G7" s="1">
        <f>Table9[[#This Row],[Cell_count]]/Table9[[#Totals],[Cell_count]]</f>
        <v>1.6039587065950003E-2</v>
      </c>
    </row>
    <row r="8" spans="1:7" x14ac:dyDescent="0.2">
      <c r="A8" t="s">
        <v>10</v>
      </c>
      <c r="B8">
        <v>33</v>
      </c>
      <c r="C8">
        <v>0.45</v>
      </c>
      <c r="D8">
        <v>15</v>
      </c>
      <c r="E8" s="1">
        <v>0.55000000000000004</v>
      </c>
      <c r="F8">
        <v>18</v>
      </c>
      <c r="G8" s="1">
        <f>Table9[[#This Row],[Cell_count]]/Table9[[#Totals],[Cell_count]]</f>
        <v>2.8154594317890964E-3</v>
      </c>
    </row>
    <row r="9" spans="1:7" x14ac:dyDescent="0.2">
      <c r="A9" t="s">
        <v>11</v>
      </c>
      <c r="B9">
        <v>82</v>
      </c>
      <c r="C9">
        <v>0.76</v>
      </c>
      <c r="D9">
        <v>62</v>
      </c>
      <c r="E9" s="1">
        <v>0.24</v>
      </c>
      <c r="F9">
        <v>20</v>
      </c>
      <c r="G9" s="1">
        <f>Table9[[#This Row],[Cell_count]]/Table9[[#Totals],[Cell_count]]</f>
        <v>6.9959901032335126E-3</v>
      </c>
    </row>
    <row r="10" spans="1:7" x14ac:dyDescent="0.2">
      <c r="A10" t="s">
        <v>12</v>
      </c>
      <c r="B10">
        <v>29</v>
      </c>
      <c r="C10">
        <v>0.86</v>
      </c>
      <c r="D10">
        <v>25</v>
      </c>
      <c r="E10" s="1">
        <v>0.14000000000000001</v>
      </c>
      <c r="F10">
        <v>4</v>
      </c>
      <c r="G10" s="1">
        <f>Table9[[#This Row],[Cell_count]]/Table9[[#Totals],[Cell_count]]</f>
        <v>2.4741916218752667E-3</v>
      </c>
    </row>
    <row r="11" spans="1:7" x14ac:dyDescent="0.2">
      <c r="A11" t="s">
        <v>13</v>
      </c>
      <c r="B11">
        <v>183</v>
      </c>
      <c r="C11">
        <v>0.69</v>
      </c>
      <c r="D11">
        <v>127</v>
      </c>
      <c r="E11" s="1">
        <v>0.31</v>
      </c>
      <c r="F11">
        <v>56</v>
      </c>
      <c r="G11" s="1">
        <f>Table9[[#This Row],[Cell_count]]/Table9[[#Totals],[Cell_count]]</f>
        <v>1.5613002303557716E-2</v>
      </c>
    </row>
    <row r="12" spans="1:7" x14ac:dyDescent="0.2">
      <c r="A12" t="s">
        <v>14</v>
      </c>
      <c r="B12">
        <v>6156</v>
      </c>
      <c r="C12">
        <v>0.38</v>
      </c>
      <c r="D12">
        <v>2320</v>
      </c>
      <c r="E12" s="1">
        <v>0.62</v>
      </c>
      <c r="F12">
        <v>3836</v>
      </c>
      <c r="G12" s="1">
        <f>Table9[[#This Row],[Cell_count]]/Table9[[#Totals],[Cell_count]]</f>
        <v>0.52521115945738417</v>
      </c>
    </row>
    <row r="13" spans="1:7" x14ac:dyDescent="0.2">
      <c r="A13" t="s">
        <v>15</v>
      </c>
      <c r="B13">
        <v>3965</v>
      </c>
      <c r="C13">
        <v>0.67</v>
      </c>
      <c r="D13">
        <v>2658</v>
      </c>
      <c r="E13" s="1">
        <v>0.33</v>
      </c>
      <c r="F13">
        <v>1307</v>
      </c>
      <c r="G13" s="1">
        <f>Table9[[#This Row],[Cell_count]]/Table9[[#Totals],[Cell_count]]</f>
        <v>0.33828171657708389</v>
      </c>
    </row>
    <row r="14" spans="1:7" x14ac:dyDescent="0.2">
      <c r="A14" t="s">
        <v>16</v>
      </c>
      <c r="B14">
        <v>78</v>
      </c>
      <c r="C14">
        <v>0.68</v>
      </c>
      <c r="D14">
        <v>53</v>
      </c>
      <c r="E14" s="1">
        <v>0.32</v>
      </c>
      <c r="F14">
        <v>25</v>
      </c>
      <c r="G14" s="1">
        <f>Table9[[#This Row],[Cell_count]]/Table9[[#Totals],[Cell_count]]</f>
        <v>6.6547222933196828E-3</v>
      </c>
    </row>
    <row r="15" spans="1:7" x14ac:dyDescent="0.2">
      <c r="A15" t="s">
        <v>17</v>
      </c>
      <c r="B15">
        <v>15</v>
      </c>
      <c r="C15">
        <v>0.47</v>
      </c>
      <c r="D15">
        <v>7</v>
      </c>
      <c r="E15" s="1">
        <v>0.53</v>
      </c>
      <c r="F15">
        <v>8</v>
      </c>
      <c r="G15" s="1">
        <f>Table9[[#This Row],[Cell_count]]/Table9[[#Totals],[Cell_count]]</f>
        <v>1.2797542871768621E-3</v>
      </c>
    </row>
    <row r="16" spans="1:7" x14ac:dyDescent="0.2">
      <c r="B16">
        <f>SUM(B4:B15)</f>
        <v>11721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workbookViewId="0"/>
  </sheetViews>
  <sheetFormatPr baseColWidth="10" defaultColWidth="8.83203125" defaultRowHeight="15" x14ac:dyDescent="0.2"/>
  <cols>
    <col min="5" max="5" width="8.83203125" style="1"/>
    <col min="7" max="7" width="8.83203125" style="1"/>
  </cols>
  <sheetData>
    <row r="1" spans="1:7" x14ac:dyDescent="0.2">
      <c r="A1" s="8" t="s">
        <v>44</v>
      </c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t="s">
        <v>5</v>
      </c>
      <c r="G3" s="1" t="s">
        <v>18</v>
      </c>
    </row>
    <row r="4" spans="1:7" x14ac:dyDescent="0.2">
      <c r="A4" t="s">
        <v>6</v>
      </c>
      <c r="B4">
        <v>766</v>
      </c>
      <c r="C4">
        <v>0.76</v>
      </c>
      <c r="D4">
        <v>582</v>
      </c>
      <c r="E4" s="1">
        <v>0.24</v>
      </c>
      <c r="F4">
        <v>184</v>
      </c>
      <c r="G4" s="1">
        <f>Table10[[#This Row],[Cell_count]]/Table10[[#Totals],[Cell_count]]</f>
        <v>5.9881175734834272E-2</v>
      </c>
    </row>
    <row r="5" spans="1:7" x14ac:dyDescent="0.2">
      <c r="A5" t="s">
        <v>7</v>
      </c>
      <c r="B5">
        <v>981</v>
      </c>
      <c r="C5">
        <v>0.74</v>
      </c>
      <c r="D5">
        <v>726</v>
      </c>
      <c r="E5" s="1">
        <v>0.26</v>
      </c>
      <c r="F5">
        <v>255</v>
      </c>
      <c r="G5" s="1">
        <f>Table10[[#This Row],[Cell_count]]/Table10[[#Totals],[Cell_count]]</f>
        <v>7.668855534709193E-2</v>
      </c>
    </row>
    <row r="6" spans="1:7" x14ac:dyDescent="0.2">
      <c r="A6" t="s">
        <v>8</v>
      </c>
      <c r="B6">
        <v>39</v>
      </c>
      <c r="C6">
        <v>0.67</v>
      </c>
      <c r="D6">
        <v>26</v>
      </c>
      <c r="E6" s="1">
        <v>0.33</v>
      </c>
      <c r="F6">
        <v>13</v>
      </c>
      <c r="G6" s="1">
        <f>Table10[[#This Row],[Cell_count]]/Table10[[#Totals],[Cell_count]]</f>
        <v>3.0487804878048782E-3</v>
      </c>
    </row>
    <row r="7" spans="1:7" x14ac:dyDescent="0.2">
      <c r="A7" t="s">
        <v>9</v>
      </c>
      <c r="B7">
        <v>519</v>
      </c>
      <c r="C7">
        <v>0.7</v>
      </c>
      <c r="D7">
        <v>363</v>
      </c>
      <c r="E7" s="1">
        <v>0.3</v>
      </c>
      <c r="F7">
        <v>156</v>
      </c>
      <c r="G7" s="1">
        <f>Table10[[#This Row],[Cell_count]]/Table10[[#Totals],[Cell_count]]</f>
        <v>4.0572232645403376E-2</v>
      </c>
    </row>
    <row r="8" spans="1:7" x14ac:dyDescent="0.2">
      <c r="A8" t="s">
        <v>10</v>
      </c>
      <c r="B8">
        <v>47</v>
      </c>
      <c r="C8">
        <v>0.64</v>
      </c>
      <c r="D8">
        <v>30</v>
      </c>
      <c r="E8" s="1">
        <v>0.36</v>
      </c>
      <c r="F8">
        <v>17</v>
      </c>
      <c r="G8" s="1">
        <f>Table10[[#This Row],[Cell_count]]/Table10[[#Totals],[Cell_count]]</f>
        <v>3.6741713570981865E-3</v>
      </c>
    </row>
    <row r="9" spans="1:7" x14ac:dyDescent="0.2">
      <c r="A9" t="s">
        <v>11</v>
      </c>
      <c r="B9">
        <v>37</v>
      </c>
      <c r="C9">
        <v>0.78</v>
      </c>
      <c r="D9">
        <v>29</v>
      </c>
      <c r="E9" s="1">
        <v>0.22</v>
      </c>
      <c r="F9">
        <v>8</v>
      </c>
      <c r="G9" s="1">
        <f>Table10[[#This Row],[Cell_count]]/Table10[[#Totals],[Cell_count]]</f>
        <v>2.8924327704815509E-3</v>
      </c>
    </row>
    <row r="10" spans="1:7" x14ac:dyDescent="0.2">
      <c r="A10" t="s">
        <v>12</v>
      </c>
      <c r="B10">
        <v>88</v>
      </c>
      <c r="C10">
        <v>0.73</v>
      </c>
      <c r="D10">
        <v>64</v>
      </c>
      <c r="E10" s="1">
        <v>0.27</v>
      </c>
      <c r="F10">
        <v>24</v>
      </c>
      <c r="G10" s="1">
        <f>Table10[[#This Row],[Cell_count]]/Table10[[#Totals],[Cell_count]]</f>
        <v>6.8792995622263915E-3</v>
      </c>
    </row>
    <row r="11" spans="1:7" x14ac:dyDescent="0.2">
      <c r="A11" t="s">
        <v>13</v>
      </c>
      <c r="B11">
        <v>194</v>
      </c>
      <c r="C11">
        <v>0.68</v>
      </c>
      <c r="D11">
        <v>132</v>
      </c>
      <c r="E11" s="1">
        <v>0.32</v>
      </c>
      <c r="F11">
        <v>62</v>
      </c>
      <c r="G11" s="1">
        <f>Table10[[#This Row],[Cell_count]]/Table10[[#Totals],[Cell_count]]</f>
        <v>1.5165728580362726E-2</v>
      </c>
    </row>
    <row r="12" spans="1:7" x14ac:dyDescent="0.2">
      <c r="A12" t="s">
        <v>14</v>
      </c>
      <c r="B12">
        <v>6687</v>
      </c>
      <c r="C12">
        <v>0.28999999999999998</v>
      </c>
      <c r="D12">
        <v>1924</v>
      </c>
      <c r="E12" s="1">
        <v>0.71</v>
      </c>
      <c r="F12">
        <v>4763</v>
      </c>
      <c r="G12" s="1">
        <f>Table10[[#This Row],[Cell_count]]/Table10[[#Totals],[Cell_count]]</f>
        <v>0.52274859287054409</v>
      </c>
    </row>
    <row r="13" spans="1:7" x14ac:dyDescent="0.2">
      <c r="A13" t="s">
        <v>15</v>
      </c>
      <c r="B13">
        <v>3336</v>
      </c>
      <c r="C13">
        <v>0.67</v>
      </c>
      <c r="D13">
        <v>2235</v>
      </c>
      <c r="E13" s="1">
        <v>0.33</v>
      </c>
      <c r="F13">
        <v>1101</v>
      </c>
      <c r="G13" s="1">
        <f>Table10[[#This Row],[Cell_count]]/Table10[[#Totals],[Cell_count]]</f>
        <v>0.2607879924953096</v>
      </c>
    </row>
    <row r="14" spans="1:7" x14ac:dyDescent="0.2">
      <c r="A14" t="s">
        <v>16</v>
      </c>
      <c r="B14">
        <v>54</v>
      </c>
      <c r="C14">
        <v>0.61</v>
      </c>
      <c r="D14">
        <v>33</v>
      </c>
      <c r="E14" s="1">
        <v>0.39</v>
      </c>
      <c r="F14">
        <v>21</v>
      </c>
      <c r="G14" s="1">
        <f>Table10[[#This Row],[Cell_count]]/Table10[[#Totals],[Cell_count]]</f>
        <v>4.2213883677298314E-3</v>
      </c>
    </row>
    <row r="15" spans="1:7" x14ac:dyDescent="0.2">
      <c r="A15" t="s">
        <v>17</v>
      </c>
      <c r="B15">
        <v>44</v>
      </c>
      <c r="C15">
        <v>0.7</v>
      </c>
      <c r="D15">
        <v>31</v>
      </c>
      <c r="E15" s="1">
        <v>0.3</v>
      </c>
      <c r="F15">
        <v>13</v>
      </c>
      <c r="G15" s="1">
        <f>Table10[[#This Row],[Cell_count]]/Table10[[#Totals],[Cell_count]]</f>
        <v>3.4396497811131957E-3</v>
      </c>
    </row>
    <row r="16" spans="1:7" x14ac:dyDescent="0.2">
      <c r="B16">
        <f>SUM(B4:B15)</f>
        <v>12792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Totals</vt:lpstr>
      <vt:lpstr>H9CR</vt:lpstr>
      <vt:lpstr>iPSC1CR</vt:lpstr>
      <vt:lpstr>PDX116</vt:lpstr>
      <vt:lpstr>PDX121</vt:lpstr>
      <vt:lpstr>PDX122</vt:lpstr>
      <vt:lpstr>PDX124</vt:lpstr>
      <vt:lpstr>PDX128</vt:lpstr>
      <vt:lpstr>PDX129</vt:lpstr>
      <vt:lpstr>PDX130</vt:lpstr>
      <vt:lpstr>PDX133</vt:lpstr>
      <vt:lpstr>PDX134</vt:lpstr>
      <vt:lpstr>PDX135</vt:lpstr>
      <vt:lpstr>PDX138</vt:lpstr>
      <vt:lpstr>RB166</vt:lpstr>
      <vt:lpstr>RB167</vt:lpstr>
      <vt:lpstr>RB168</vt:lpstr>
      <vt:lpstr>RB169</vt:lpstr>
      <vt:lpstr>RB174</vt:lpstr>
      <vt:lpstr>RB175</vt:lpstr>
      <vt:lpstr>RB177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</dc:creator>
  <cp:lastModifiedBy>Norrie, Jackie</cp:lastModifiedBy>
  <dcterms:created xsi:type="dcterms:W3CDTF">2020-08-31T10:10:23Z</dcterms:created>
  <dcterms:modified xsi:type="dcterms:W3CDTF">2021-06-29T19:34:05Z</dcterms:modified>
</cp:coreProperties>
</file>